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80" documentId="8_{5C20CAEA-6160-4A8C-9FB0-4FFB1C9FE0F4}" xr6:coauthVersionLast="47" xr6:coauthVersionMax="47" xr10:uidLastSave="{8B03C26A-5CF3-4DCC-92D9-ACFA362A385D}"/>
  <bookViews>
    <workbookView xWindow="20370" yWindow="-120" windowWidth="29040" windowHeight="15840" activeTab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state="hidden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5" l="1"/>
  <c r="D21" i="1" l="1"/>
  <c r="M48" i="5" l="1"/>
  <c r="I48" i="5"/>
  <c r="N16" i="5"/>
  <c r="Q20" i="5"/>
  <c r="Q19" i="5"/>
  <c r="S12" i="5"/>
  <c r="S18" i="5"/>
  <c r="I18" i="5"/>
  <c r="Q18" i="5"/>
  <c r="H18" i="5"/>
  <c r="Q17" i="5" l="1"/>
  <c r="Q16" i="5"/>
  <c r="Q14" i="5"/>
  <c r="Q13" i="5"/>
  <c r="P48" i="5" l="1"/>
  <c r="H48" i="5"/>
  <c r="C48" i="5"/>
  <c r="C23" i="5"/>
  <c r="C21" i="5"/>
  <c r="C20" i="5"/>
  <c r="C19" i="5"/>
  <c r="C18" i="5"/>
  <c r="C17" i="5"/>
  <c r="C16" i="5"/>
  <c r="D170" i="1" l="1"/>
  <c r="D171" i="1"/>
  <c r="D122" i="1"/>
  <c r="D117" i="1"/>
  <c r="D115" i="1"/>
  <c r="D97" i="1"/>
  <c r="D96" i="1"/>
  <c r="D85" i="1"/>
  <c r="D72" i="1"/>
  <c r="D65" i="1"/>
  <c r="D59" i="1"/>
  <c r="D44" i="1"/>
  <c r="D38" i="1"/>
  <c r="D27" i="1"/>
  <c r="D36" i="1"/>
  <c r="D25" i="1"/>
  <c r="D23" i="1"/>
  <c r="D20" i="1"/>
  <c r="D11" i="1"/>
  <c r="D132" i="3"/>
  <c r="D220" i="3"/>
  <c r="D231" i="3"/>
  <c r="D230" i="3"/>
  <c r="D227" i="3"/>
  <c r="D212" i="3"/>
  <c r="D163" i="3"/>
  <c r="D161" i="3"/>
  <c r="D157" i="3"/>
  <c r="D154" i="3"/>
  <c r="D152" i="3"/>
  <c r="D150" i="3"/>
  <c r="D138" i="3"/>
  <c r="D140" i="3"/>
  <c r="D141" i="3"/>
  <c r="D142" i="3"/>
  <c r="D149" i="3"/>
  <c r="D148" i="3"/>
  <c r="D104" i="3"/>
  <c r="D100" i="3"/>
  <c r="D96" i="3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T18" i="5"/>
  <c r="S17" i="5"/>
  <c r="T17" i="5" s="1"/>
  <c r="S16" i="5"/>
  <c r="T16" i="5" s="1"/>
  <c r="S15" i="5"/>
  <c r="T15" i="5" s="1"/>
  <c r="S14" i="5"/>
  <c r="T14" i="5" s="1"/>
  <c r="S13" i="5"/>
  <c r="T13" i="5" s="1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O53" i="5" s="1"/>
  <c r="U53" i="5" s="1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O44" i="5" s="1"/>
  <c r="U44" i="5" s="1"/>
  <c r="N43" i="5"/>
  <c r="G43" i="5"/>
  <c r="T42" i="5"/>
  <c r="S42" i="5"/>
  <c r="R42" i="5"/>
  <c r="Q42" i="5"/>
  <c r="P42" i="5"/>
  <c r="N42" i="5"/>
  <c r="M42" i="5"/>
  <c r="L42" i="5"/>
  <c r="K42" i="5"/>
  <c r="J42" i="5"/>
  <c r="I42" i="5"/>
  <c r="H42" i="5"/>
  <c r="F42" i="5"/>
  <c r="E42" i="5"/>
  <c r="D42" i="5"/>
  <c r="C42" i="5"/>
  <c r="N41" i="5"/>
  <c r="O41" i="5" s="1"/>
  <c r="U41" i="5" s="1"/>
  <c r="G41" i="5"/>
  <c r="N40" i="5"/>
  <c r="O40" i="5" s="1"/>
  <c r="U40" i="5" s="1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G23" i="5"/>
  <c r="N22" i="5"/>
  <c r="G22" i="5"/>
  <c r="N21" i="5"/>
  <c r="G21" i="5"/>
  <c r="N20" i="5"/>
  <c r="G20" i="5"/>
  <c r="N19" i="5"/>
  <c r="G19" i="5"/>
  <c r="N18" i="5"/>
  <c r="G18" i="5"/>
  <c r="N17" i="5"/>
  <c r="G17" i="5"/>
  <c r="G16" i="5"/>
  <c r="N15" i="5"/>
  <c r="G15" i="5"/>
  <c r="N14" i="5"/>
  <c r="G14" i="5"/>
  <c r="N13" i="5"/>
  <c r="G13" i="5"/>
  <c r="N12" i="5"/>
  <c r="G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O14" i="5" l="1"/>
  <c r="U14" i="5" s="1"/>
  <c r="O18" i="5"/>
  <c r="U18" i="5" s="1"/>
  <c r="K55" i="5"/>
  <c r="G35" i="5"/>
  <c r="O43" i="5"/>
  <c r="C55" i="5"/>
  <c r="N11" i="5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K91" i="5"/>
  <c r="K93" i="5" s="1"/>
  <c r="Q55" i="5"/>
  <c r="Q93" i="5" s="1"/>
  <c r="H55" i="5"/>
  <c r="O34" i="5"/>
  <c r="U34" i="5" s="1"/>
  <c r="N45" i="5"/>
  <c r="G50" i="5"/>
  <c r="C91" i="5"/>
  <c r="C93" i="5" s="1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D93" i="5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U36" i="5"/>
  <c r="U35" i="5" s="1"/>
  <c r="U74" i="5"/>
  <c r="U73" i="5" s="1"/>
  <c r="O73" i="5"/>
  <c r="U39" i="5"/>
  <c r="U58" i="5"/>
  <c r="U57" i="5" s="1"/>
  <c r="O57" i="5"/>
  <c r="F93" i="5"/>
  <c r="O25" i="5"/>
  <c r="O31" i="5"/>
  <c r="O46" i="5"/>
  <c r="G57" i="5"/>
  <c r="G73" i="5"/>
  <c r="G81" i="5"/>
  <c r="G11" i="5"/>
  <c r="O39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U11" i="5" l="1"/>
  <c r="E93" i="5"/>
  <c r="E133" i="3"/>
  <c r="I93" i="5"/>
  <c r="N55" i="5"/>
  <c r="N93" i="5" s="1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D182" i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<sst xmlns="http://schemas.openxmlformats.org/spreadsheetml/2006/main" count="2154" uniqueCount="1717">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</sst>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98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0" borderId="8" xfId="0" applyNumberFormat="1" applyFont="1" applyBorder="1" applyAlignment="1" applyProtection="1">
      <alignment horizontal="center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8" xfId="2" applyNumberFormat="1" applyFont="1" applyFill="1" applyBorder="1" applyAlignment="1" applyProtection="1">
      <alignment horizontal="right" vertical="center"/>
    </xf>
    <xf numFmtId="4" fontId="15" fillId="0" borderId="8" xfId="2" applyNumberFormat="1" applyFont="1" applyFill="1" applyBorder="1" applyAlignment="1" applyProtection="1">
      <alignment horizontal="center" vertical="center"/>
    </xf>
    <xf numFmtId="4" fontId="15" fillId="0" borderId="8" xfId="0" applyNumberFormat="1" applyFont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6">
    <cellStyle name="60% - Énfasis2" xfId="3" builtinId="36"/>
    <cellStyle name="Énfasis4" xfId="4" builtinId="41"/>
    <cellStyle name="Énfasis5" xfId="5" builtinId="45"/>
    <cellStyle name="Millares" xfId="2" builtinId="3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view="pageBreakPreview" zoomScaleNormal="100" zoomScaleSheetLayoutView="100" workbookViewId="0">
      <selection activeCell="D22" sqref="D22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4" t="str">
        <f ca="1">Data!N1</f>
        <v xml:space="preserve">Promotora Costarricense Innovación e Investigación (PROMOTORA) </v>
      </c>
      <c r="B1" s="164"/>
      <c r="C1" s="164"/>
      <c r="D1" s="164"/>
      <c r="E1" s="164"/>
    </row>
    <row r="2" spans="1:6" ht="18" customHeight="1" x14ac:dyDescent="0.25">
      <c r="A2" s="164" t="s">
        <v>0</v>
      </c>
      <c r="B2" s="164"/>
      <c r="C2" s="164"/>
      <c r="D2" s="164"/>
      <c r="E2" s="164"/>
      <c r="F2" s="37"/>
    </row>
    <row r="3" spans="1:6" ht="18" customHeight="1" x14ac:dyDescent="0.25">
      <c r="A3" s="164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31 de Marzo de 2023</v>
      </c>
      <c r="B3" s="164"/>
      <c r="C3" s="164"/>
      <c r="D3" s="164"/>
      <c r="E3" s="164"/>
    </row>
    <row r="4" spans="1:6" ht="18" customHeight="1" x14ac:dyDescent="0.25">
      <c r="A4" s="165" t="s">
        <v>1579</v>
      </c>
      <c r="B4" s="165"/>
      <c r="C4" s="165"/>
      <c r="D4" s="165"/>
      <c r="E4" s="165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2023</v>
      </c>
      <c r="E6" s="88" t="str">
        <f ca="1">"Año "&amp;Data!C2-1</f>
        <v>Año 2022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849456.65016999992</v>
      </c>
      <c r="E10" s="60">
        <f>SUM(E11:E12)</f>
        <v>841206.80590000039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f>849456650.17/1000</f>
        <v>849456.65016999992</v>
      </c>
      <c r="E11" s="159">
        <v>841206.80590000039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/>
      <c r="E12" s="64"/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/>
      <c r="E14" s="64"/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/>
      <c r="E15" s="64"/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/>
      <c r="E16" s="64"/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/>
      <c r="E17" s="64"/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/>
      <c r="E18" s="64"/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1304688.98774</v>
      </c>
      <c r="E19" s="60">
        <f>SUM(E20:E36)</f>
        <v>1641545.7900400001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f>896271.76/1000</f>
        <v>896.27175999999997</v>
      </c>
      <c r="E20" s="159"/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f>213184.42/1000</f>
        <v>213.18442000000002</v>
      </c>
      <c r="E21" s="159">
        <v>175.06741999999997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/>
      <c r="E22" s="159"/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f>57287.58/1000</f>
        <v>57.287579999999998</v>
      </c>
      <c r="E23" s="159">
        <v>6823.683250000001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/>
      <c r="E24" s="159"/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f>1168017393.43/1000</f>
        <v>1168017.3934300002</v>
      </c>
      <c r="E25" s="159">
        <v>1285906.1756800001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/>
      <c r="E26" s="159"/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f>79593112.94/1000</f>
        <v>79593.112939999992</v>
      </c>
      <c r="E27" s="159">
        <v>292729.12607999996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/>
      <c r="E28" s="159"/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/>
      <c r="E29" s="159"/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/>
      <c r="E30" s="159"/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/>
      <c r="E31" s="159"/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/>
      <c r="E32" s="159"/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/>
      <c r="E33" s="159"/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/>
      <c r="E34" s="159"/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/>
      <c r="E35" s="159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f>55911737.61/1000</f>
        <v>55911.737609999996</v>
      </c>
      <c r="E36" s="159">
        <v>55911.737609999996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3146.2082599999999</v>
      </c>
      <c r="E37" s="60">
        <f>SUM(E38:E42)</f>
        <v>3560.7247499999994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f>3146208.26/1000</f>
        <v>3146.2082599999999</v>
      </c>
      <c r="E38" s="159">
        <v>3560.7247499999994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/>
      <c r="E39" s="159"/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/>
      <c r="E40" s="159"/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/>
      <c r="E41" s="159"/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/>
      <c r="E42" s="159"/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62866.804299999996</v>
      </c>
      <c r="E43" s="60">
        <f>SUM(E44:E46)</f>
        <v>51961.614460000019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f>62866804.3/1000</f>
        <v>62866.804299999996</v>
      </c>
      <c r="E44" s="159">
        <v>49750.64357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/>
      <c r="E45" s="159">
        <v>2210.9708900000155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/>
      <c r="E46" s="159"/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2220158.6504699998</v>
      </c>
      <c r="E47" s="74">
        <f>+E43++E37+E19+E13+E10</f>
        <v>2538274.9351500007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/>
      <c r="E51" s="64"/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/>
      <c r="E52" s="64"/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/>
      <c r="E53" s="64"/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/>
      <c r="E54" s="64"/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/>
      <c r="E55" s="64"/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72125.878599999996</v>
      </c>
      <c r="E56" s="60">
        <f>SUM(E57:E63)</f>
        <v>61469.332869999998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/>
      <c r="E57" s="159"/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/>
      <c r="E58" s="159"/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f>72125878.6/1000</f>
        <v>72125.878599999996</v>
      </c>
      <c r="E59" s="159">
        <v>51898.572869999996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/>
      <c r="E60" s="159"/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/>
      <c r="E61" s="159"/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159">
        <v>9570.76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/>
      <c r="E63" s="159"/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1600400.2604799999</v>
      </c>
      <c r="E64" s="60">
        <f>SUM(E65:E73)</f>
        <v>1632888.6094799999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f>1584575379.52/1000</f>
        <v>1584575.37952</v>
      </c>
      <c r="E65" s="159">
        <v>1610312.1807299999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/>
      <c r="E66" s="159"/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/>
      <c r="E67" s="159"/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/>
      <c r="E68" s="159"/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/>
      <c r="E69" s="159"/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/>
      <c r="E70" s="159"/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/>
      <c r="E71" s="159"/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f>15824880.96/1000</f>
        <v>15824.88096</v>
      </c>
      <c r="E72" s="159">
        <v>22576.428750000003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/>
      <c r="E73" s="159"/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/>
      <c r="E75" s="64"/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/>
      <c r="E76" s="64"/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/>
      <c r="E77" s="64"/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/>
      <c r="E78" s="64"/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/>
      <c r="E79" s="64"/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/>
      <c r="E80" s="64"/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283938.65295999998</v>
      </c>
      <c r="E81" s="60">
        <f>SUM(E82:E85)</f>
        <v>160789.68252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/>
      <c r="E82" s="159"/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/>
      <c r="E83" s="159"/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/>
      <c r="E84" s="159"/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f>283938652.96/1000</f>
        <v>283938.65295999998</v>
      </c>
      <c r="E85" s="159">
        <v>160789.68252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3560.1257799999998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/>
      <c r="E87" s="64"/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/>
      <c r="E88" s="64"/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/>
      <c r="E89" s="159">
        <v>3560.1257799999998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1956464.7920399997</v>
      </c>
      <c r="E90" s="74">
        <f>+E86+E81+E74+E64+E56+E50</f>
        <v>1858707.7506499998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4176623.4425099995</v>
      </c>
      <c r="E91" s="76">
        <f>+E90+E47</f>
        <v>4396982.685800001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151656.12328</v>
      </c>
      <c r="E95" s="60">
        <f>SUM(E96:E105)</f>
        <v>371059.07205999992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f>40191492/1000</f>
        <v>40191.491999999998</v>
      </c>
      <c r="E96" s="159">
        <v>272340.63235999987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f>111464631.28/1000</f>
        <v>111464.63128</v>
      </c>
      <c r="E97" s="159">
        <v>98718.439700000017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/>
      <c r="E98" s="159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/>
      <c r="E99" s="159"/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/>
      <c r="E100" s="159"/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/>
      <c r="E101" s="159"/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/>
      <c r="E102" s="159"/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/>
      <c r="E103" s="159"/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/>
      <c r="E104" s="159"/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/>
      <c r="E105" s="64"/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/>
      <c r="E107" s="64"/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/>
      <c r="E108" s="64"/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/>
      <c r="E109" s="64"/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/>
      <c r="E110" s="64"/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/>
      <c r="E111" s="64"/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92004.215689999997</v>
      </c>
      <c r="E112" s="60">
        <f>SUM(E113:E117)</f>
        <v>120100.52698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/>
      <c r="E113" s="159"/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/>
      <c r="E114" s="159"/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f>3664294.19/1000</f>
        <v>3664.2941900000001</v>
      </c>
      <c r="E115" s="159">
        <v>3879.5118100000004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/>
      <c r="E116" s="159"/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f>88339921.5/1000</f>
        <v>88339.921499999997</v>
      </c>
      <c r="E117" s="159">
        <v>116221.01517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/>
      <c r="E119" s="64"/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/>
      <c r="E120" s="64"/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1076460.19016</v>
      </c>
      <c r="E121" s="60">
        <f>SUM(E122:E124)</f>
        <v>1169705.1605100001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f>1076460190.16/1000</f>
        <v>1076460.19016</v>
      </c>
      <c r="E122" s="159">
        <v>1169705.1605100001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/>
      <c r="E123" s="64"/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/>
      <c r="E124" s="64"/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1320120.5291299999</v>
      </c>
      <c r="E125" s="74">
        <f>+E121+E118+E112+E106+E95</f>
        <v>1660864.7595500001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0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/>
      <c r="E129" s="64"/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/>
      <c r="E130" s="64"/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/>
      <c r="E131" s="64"/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/>
      <c r="E132" s="64"/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/>
      <c r="E133" s="64"/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/>
      <c r="E134" s="64"/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/>
      <c r="E135" s="64"/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/>
      <c r="E137" s="64"/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/>
      <c r="E138" s="64"/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/>
      <c r="E139" s="64"/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/>
      <c r="E141" s="64"/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/>
      <c r="E142" s="64"/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/>
      <c r="E144" s="64"/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/>
      <c r="E145" s="64"/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/>
      <c r="E147" s="64"/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/>
      <c r="E148" s="64"/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/>
      <c r="E149" s="64"/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0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1320120.5291299999</v>
      </c>
      <c r="E151" s="76">
        <f>+E150+E125</f>
        <v>1660864.7595500001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160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160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/>
      <c r="E159" s="64"/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/>
      <c r="E160" s="64"/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488138.17502999998</v>
      </c>
      <c r="E161" s="60">
        <f>SUM(E162:E163)</f>
        <v>488138.17502999998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159">
        <v>488138.17502999998</v>
      </c>
      <c r="E162" s="159">
        <v>488138.17502999998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/>
      <c r="E163" s="64"/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/>
      <c r="E165" s="64"/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/>
      <c r="E166" s="64"/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/>
      <c r="E167" s="64"/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/>
      <c r="E168" s="64"/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2367564.7383499998</v>
      </c>
      <c r="E169" s="60">
        <f>SUM(E170:E171)</f>
        <v>2247179.7542899996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f>2227918737.85/1000</f>
        <v>2227918.7378499997</v>
      </c>
      <c r="E170" s="159">
        <v>2214292.9742899998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f>139646000.5/1000</f>
        <v>139646.00049999999</v>
      </c>
      <c r="E171" s="159">
        <v>32886.78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/>
      <c r="E174" s="64"/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/>
      <c r="E175" s="64"/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/>
      <c r="E177" s="64"/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/>
      <c r="E178" s="64"/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/>
      <c r="E179" s="64"/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/>
      <c r="E180" s="64"/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2856502.9133799998</v>
      </c>
      <c r="E181" s="74">
        <f>+E176+E173+E169+E164+E161+E158+E155</f>
        <v>2736117.9293199996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4176623.4425099995</v>
      </c>
      <c r="E182" s="76">
        <f>+E181+E151</f>
        <v>4396982.6888699997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3.0699986964464188E-3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D163" sqref="D163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4" t="str">
        <f ca="1">Data!N1</f>
        <v xml:space="preserve">Promotora Costarricense Innovación e Investigación (PROMOTORA) </v>
      </c>
      <c r="B1" s="164"/>
      <c r="C1" s="164"/>
      <c r="D1" s="164"/>
      <c r="E1" s="164"/>
      <c r="F1" s="36"/>
    </row>
    <row r="2" spans="1:6" ht="18" customHeight="1" x14ac:dyDescent="0.25">
      <c r="A2" s="164" t="s">
        <v>375</v>
      </c>
      <c r="B2" s="164"/>
      <c r="C2" s="164"/>
      <c r="D2" s="164"/>
      <c r="E2" s="164"/>
      <c r="F2" s="37"/>
    </row>
    <row r="3" spans="1:6" ht="18" customHeight="1" x14ac:dyDescent="0.25">
      <c r="A3" s="164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2023 al 31 de Marzo de 2023</v>
      </c>
      <c r="B3" s="164"/>
      <c r="C3" s="164"/>
      <c r="D3" s="164"/>
      <c r="E3" s="164"/>
      <c r="F3" s="36"/>
    </row>
    <row r="4" spans="1:6" ht="18" customHeight="1" x14ac:dyDescent="0.25">
      <c r="A4" s="165" t="s">
        <v>1579</v>
      </c>
      <c r="B4" s="165"/>
      <c r="C4" s="165"/>
      <c r="D4" s="165"/>
      <c r="E4" s="165"/>
      <c r="F4" s="36"/>
    </row>
    <row r="5" spans="1:6" ht="7.5" customHeight="1" x14ac:dyDescent="0.25">
      <c r="B5" s="35"/>
      <c r="C5" s="35"/>
      <c r="D5" s="94"/>
    </row>
    <row r="6" spans="1:6" s="111" customFormat="1" ht="24.75" customHeight="1" x14ac:dyDescent="0.25">
      <c r="A6" s="108" t="s">
        <v>1585</v>
      </c>
      <c r="B6" s="108" t="s">
        <v>1672</v>
      </c>
      <c r="C6" s="109" t="s">
        <v>1</v>
      </c>
      <c r="D6" s="108" t="str">
        <f ca="1">"Año "&amp;Data!C2</f>
        <v>Año 2023</v>
      </c>
      <c r="E6" s="108" t="str">
        <f ca="1">"Año "&amp;Data!C2-1</f>
        <v>Año 2022</v>
      </c>
      <c r="F6" s="110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/>
      <c r="E11" s="64"/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/>
      <c r="E12" s="64"/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/>
      <c r="E13" s="64"/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/>
      <c r="E14" s="64"/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/>
      <c r="E16" s="64"/>
    </row>
    <row r="17" spans="1:6" ht="18" customHeight="1" x14ac:dyDescent="0.25">
      <c r="A17" s="66" t="s">
        <v>395</v>
      </c>
      <c r="B17" s="98" t="s">
        <v>396</v>
      </c>
      <c r="C17" s="63"/>
      <c r="D17" s="64"/>
      <c r="E17" s="64"/>
    </row>
    <row r="18" spans="1:6" ht="18" customHeight="1" x14ac:dyDescent="0.25">
      <c r="A18" s="66" t="s">
        <v>397</v>
      </c>
      <c r="B18" s="98" t="s">
        <v>398</v>
      </c>
      <c r="C18" s="63"/>
      <c r="D18" s="64"/>
      <c r="E18" s="64"/>
    </row>
    <row r="19" spans="1:6" ht="18" customHeight="1" x14ac:dyDescent="0.25">
      <c r="A19" s="66" t="s">
        <v>399</v>
      </c>
      <c r="B19" s="98" t="s">
        <v>400</v>
      </c>
      <c r="C19" s="63"/>
      <c r="D19" s="64"/>
      <c r="E19" s="64"/>
    </row>
    <row r="20" spans="1:6" ht="18" customHeight="1" x14ac:dyDescent="0.25">
      <c r="A20" s="66" t="s">
        <v>401</v>
      </c>
      <c r="B20" s="98" t="s">
        <v>402</v>
      </c>
      <c r="C20" s="63"/>
      <c r="D20" s="64"/>
      <c r="E20" s="64"/>
    </row>
    <row r="21" spans="1:6" ht="18" customHeight="1" x14ac:dyDescent="0.25">
      <c r="A21" s="66" t="s">
        <v>403</v>
      </c>
      <c r="B21" s="98" t="s">
        <v>404</v>
      </c>
      <c r="C21" s="63"/>
      <c r="D21" s="64"/>
      <c r="E21" s="64"/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/>
      <c r="E23" s="64"/>
    </row>
    <row r="24" spans="1:6" ht="18" customHeight="1" x14ac:dyDescent="0.25">
      <c r="A24" s="66" t="s">
        <v>410</v>
      </c>
      <c r="B24" s="98" t="s">
        <v>411</v>
      </c>
      <c r="C24" s="63"/>
      <c r="D24" s="64"/>
      <c r="E24" s="64"/>
    </row>
    <row r="25" spans="1:6" ht="18" customHeight="1" x14ac:dyDescent="0.25">
      <c r="A25" s="66" t="s">
        <v>412</v>
      </c>
      <c r="B25" s="99" t="s">
        <v>413</v>
      </c>
      <c r="C25" s="63"/>
      <c r="D25" s="64"/>
      <c r="E25" s="64"/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/>
      <c r="E27" s="64"/>
    </row>
    <row r="28" spans="1:6" ht="18" customHeight="1" x14ac:dyDescent="0.25">
      <c r="A28" s="66" t="s">
        <v>419</v>
      </c>
      <c r="B28" s="98" t="s">
        <v>420</v>
      </c>
      <c r="C28" s="63"/>
      <c r="D28" s="64"/>
      <c r="E28" s="64"/>
    </row>
    <row r="29" spans="1:6" ht="18" customHeight="1" x14ac:dyDescent="0.25">
      <c r="A29" s="66" t="s">
        <v>421</v>
      </c>
      <c r="B29" s="98" t="s">
        <v>422</v>
      </c>
      <c r="C29" s="63"/>
      <c r="D29" s="64"/>
      <c r="E29" s="64"/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/>
      <c r="E31" s="64"/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/>
      <c r="E34" s="64"/>
    </row>
    <row r="35" spans="1:6" ht="18" customHeight="1" x14ac:dyDescent="0.25">
      <c r="A35" s="66" t="s">
        <v>435</v>
      </c>
      <c r="B35" s="98" t="s">
        <v>436</v>
      </c>
      <c r="C35" s="63"/>
      <c r="D35" s="64"/>
      <c r="E35" s="64"/>
    </row>
    <row r="36" spans="1:6" ht="18" customHeight="1" x14ac:dyDescent="0.25">
      <c r="A36" s="66" t="s">
        <v>437</v>
      </c>
      <c r="B36" s="98" t="s">
        <v>438</v>
      </c>
      <c r="C36" s="63"/>
      <c r="D36" s="64"/>
      <c r="E36" s="64"/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/>
      <c r="E38" s="64"/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/>
      <c r="E41" s="64"/>
    </row>
    <row r="42" spans="1:6" ht="18" customHeight="1" x14ac:dyDescent="0.25">
      <c r="A42" s="66" t="s">
        <v>451</v>
      </c>
      <c r="B42" s="98" t="s">
        <v>452</v>
      </c>
      <c r="C42" s="63"/>
      <c r="D42" s="64"/>
      <c r="E42" s="64"/>
    </row>
    <row r="43" spans="1:6" ht="18" customHeight="1" x14ac:dyDescent="0.25">
      <c r="A43" s="66" t="s">
        <v>453</v>
      </c>
      <c r="B43" s="98" t="s">
        <v>454</v>
      </c>
      <c r="C43" s="63"/>
      <c r="D43" s="64"/>
      <c r="E43" s="64"/>
    </row>
    <row r="44" spans="1:6" ht="18" customHeight="1" x14ac:dyDescent="0.25">
      <c r="A44" s="66" t="s">
        <v>455</v>
      </c>
      <c r="B44" s="98" t="s">
        <v>456</v>
      </c>
      <c r="C44" s="63"/>
      <c r="D44" s="64"/>
      <c r="E44" s="64"/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/>
      <c r="E48" s="64"/>
    </row>
    <row r="49" spans="1:6" ht="18" customHeight="1" x14ac:dyDescent="0.25">
      <c r="A49" s="66" t="s">
        <v>1694</v>
      </c>
      <c r="B49" s="98" t="s">
        <v>1695</v>
      </c>
      <c r="C49" s="63"/>
      <c r="D49" s="64"/>
      <c r="E49" s="64"/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/>
      <c r="E52" s="64"/>
    </row>
    <row r="53" spans="1:6" ht="18" customHeight="1" x14ac:dyDescent="0.25">
      <c r="A53" s="66" t="s">
        <v>469</v>
      </c>
      <c r="B53" s="98" t="s">
        <v>470</v>
      </c>
      <c r="C53" s="63"/>
      <c r="D53" s="64"/>
      <c r="E53" s="64"/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/>
      <c r="E55" s="64"/>
    </row>
    <row r="56" spans="1:6" ht="18" customHeight="1" x14ac:dyDescent="0.25">
      <c r="A56" s="66" t="s">
        <v>476</v>
      </c>
      <c r="B56" s="98" t="s">
        <v>477</v>
      </c>
      <c r="C56" s="63"/>
      <c r="D56" s="64"/>
      <c r="E56" s="64"/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/>
      <c r="E58" s="64"/>
    </row>
    <row r="59" spans="1:6" ht="18" customHeight="1" x14ac:dyDescent="0.25">
      <c r="A59" s="66" t="s">
        <v>483</v>
      </c>
      <c r="B59" s="98" t="s">
        <v>484</v>
      </c>
      <c r="C59" s="63"/>
      <c r="D59" s="64"/>
      <c r="E59" s="64"/>
    </row>
    <row r="60" spans="1:6" ht="18" customHeight="1" x14ac:dyDescent="0.25">
      <c r="A60" s="66" t="s">
        <v>485</v>
      </c>
      <c r="B60" s="98" t="s">
        <v>486</v>
      </c>
      <c r="C60" s="63"/>
      <c r="D60" s="64"/>
      <c r="E60" s="64"/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/>
      <c r="E62" s="64"/>
    </row>
    <row r="63" spans="1:6" ht="18" customHeight="1" x14ac:dyDescent="0.25">
      <c r="A63" s="66" t="s">
        <v>492</v>
      </c>
      <c r="B63" s="98" t="s">
        <v>493</v>
      </c>
      <c r="C63" s="63"/>
      <c r="D63" s="64"/>
      <c r="E63" s="64"/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/>
      <c r="E65" s="64"/>
    </row>
    <row r="66" spans="1:6" ht="18" customHeight="1" x14ac:dyDescent="0.25">
      <c r="A66" s="66" t="s">
        <v>499</v>
      </c>
      <c r="B66" s="98" t="s">
        <v>500</v>
      </c>
      <c r="C66" s="63"/>
      <c r="D66" s="64"/>
      <c r="E66" s="64"/>
    </row>
    <row r="67" spans="1:6" ht="18" customHeight="1" x14ac:dyDescent="0.25">
      <c r="A67" s="66" t="s">
        <v>501</v>
      </c>
      <c r="B67" s="98" t="s">
        <v>502</v>
      </c>
      <c r="C67" s="63"/>
      <c r="D67" s="64"/>
      <c r="E67" s="64"/>
    </row>
    <row r="68" spans="1:6" ht="18" customHeight="1" x14ac:dyDescent="0.25">
      <c r="A68" s="66" t="s">
        <v>503</v>
      </c>
      <c r="B68" s="98" t="s">
        <v>504</v>
      </c>
      <c r="C68" s="63"/>
      <c r="D68" s="64"/>
      <c r="E68" s="64"/>
    </row>
    <row r="69" spans="1:6" ht="18" customHeight="1" x14ac:dyDescent="0.25">
      <c r="A69" s="66" t="s">
        <v>505</v>
      </c>
      <c r="B69" s="98" t="s">
        <v>506</v>
      </c>
      <c r="C69" s="63"/>
      <c r="D69" s="64"/>
      <c r="E69" s="64"/>
    </row>
    <row r="70" spans="1:6" ht="18" customHeight="1" x14ac:dyDescent="0.25">
      <c r="A70" s="66" t="s">
        <v>507</v>
      </c>
      <c r="B70" s="98" t="s">
        <v>508</v>
      </c>
      <c r="C70" s="63"/>
      <c r="D70" s="64"/>
      <c r="E70" s="64"/>
    </row>
    <row r="71" spans="1:6" ht="18" customHeight="1" x14ac:dyDescent="0.25">
      <c r="A71" s="66" t="s">
        <v>509</v>
      </c>
      <c r="B71" s="98" t="s">
        <v>510</v>
      </c>
      <c r="C71" s="63"/>
      <c r="D71" s="64"/>
      <c r="E71" s="64"/>
    </row>
    <row r="72" spans="1:6" ht="18" customHeight="1" x14ac:dyDescent="0.25">
      <c r="A72" s="66" t="s">
        <v>511</v>
      </c>
      <c r="B72" s="98" t="s">
        <v>512</v>
      </c>
      <c r="C72" s="63"/>
      <c r="D72" s="64"/>
      <c r="E72" s="64"/>
    </row>
    <row r="73" spans="1:6" ht="18" customHeight="1" x14ac:dyDescent="0.25">
      <c r="A73" s="66" t="s">
        <v>513</v>
      </c>
      <c r="B73" s="99" t="s">
        <v>514</v>
      </c>
      <c r="C73" s="63"/>
      <c r="D73" s="64"/>
      <c r="E73" s="64"/>
    </row>
    <row r="74" spans="1:6" ht="18" customHeight="1" x14ac:dyDescent="0.25">
      <c r="A74" s="66" t="s">
        <v>1696</v>
      </c>
      <c r="B74" s="99" t="s">
        <v>1697</v>
      </c>
      <c r="C74" s="63"/>
      <c r="D74" s="64"/>
      <c r="E74" s="64"/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/>
      <c r="E76" s="64"/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1.9E-3</v>
      </c>
      <c r="E78" s="60">
        <f>SUM(E79:E81)</f>
        <v>1.17E-3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1.9E-3</v>
      </c>
      <c r="E79" s="159">
        <v>1.17E-3</v>
      </c>
    </row>
    <row r="80" spans="1:6" ht="18" customHeight="1" x14ac:dyDescent="0.25">
      <c r="A80" s="66" t="s">
        <v>527</v>
      </c>
      <c r="B80" s="98" t="s">
        <v>528</v>
      </c>
      <c r="C80" s="63"/>
      <c r="D80" s="64"/>
      <c r="E80" s="64"/>
    </row>
    <row r="81" spans="1:6" ht="18" customHeight="1" x14ac:dyDescent="0.25">
      <c r="A81" s="66" t="s">
        <v>529</v>
      </c>
      <c r="B81" s="98" t="s">
        <v>530</v>
      </c>
      <c r="C81" s="63"/>
      <c r="D81" s="64"/>
      <c r="E81" s="64"/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/>
      <c r="E83" s="64"/>
    </row>
    <row r="84" spans="1:6" ht="18" customHeight="1" x14ac:dyDescent="0.25">
      <c r="A84" s="66" t="s">
        <v>536</v>
      </c>
      <c r="B84" s="98" t="s">
        <v>537</v>
      </c>
      <c r="C84" s="63"/>
      <c r="D84" s="64"/>
      <c r="E84" s="64"/>
    </row>
    <row r="85" spans="1:6" ht="18" customHeight="1" x14ac:dyDescent="0.25">
      <c r="A85" s="66" t="s">
        <v>538</v>
      </c>
      <c r="B85" s="98" t="s">
        <v>539</v>
      </c>
      <c r="C85" s="63"/>
      <c r="D85" s="64"/>
      <c r="E85" s="64"/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45.779000000000003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/>
      <c r="E87" s="159"/>
    </row>
    <row r="88" spans="1:6" ht="18" customHeight="1" x14ac:dyDescent="0.25">
      <c r="A88" s="66" t="s">
        <v>545</v>
      </c>
      <c r="B88" s="98" t="s">
        <v>546</v>
      </c>
      <c r="C88" s="63"/>
      <c r="D88" s="64"/>
      <c r="E88" s="159"/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159">
        <v>45.779000000000003</v>
      </c>
    </row>
    <row r="90" spans="1:6" ht="18" customHeight="1" x14ac:dyDescent="0.25">
      <c r="A90" s="66" t="s">
        <v>549</v>
      </c>
      <c r="B90" s="98" t="s">
        <v>550</v>
      </c>
      <c r="C90" s="63"/>
      <c r="D90" s="64"/>
      <c r="E90" s="159"/>
    </row>
    <row r="91" spans="1:6" ht="18" customHeight="1" x14ac:dyDescent="0.25">
      <c r="A91" s="66" t="s">
        <v>551</v>
      </c>
      <c r="B91" s="98" t="s">
        <v>552</v>
      </c>
      <c r="C91" s="63"/>
      <c r="D91" s="64"/>
      <c r="E91" s="159"/>
    </row>
    <row r="92" spans="1:6" ht="18" customHeight="1" x14ac:dyDescent="0.25">
      <c r="A92" s="66" t="s">
        <v>553</v>
      </c>
      <c r="B92" s="98" t="s">
        <v>554</v>
      </c>
      <c r="C92" s="63"/>
      <c r="D92" s="64"/>
      <c r="E92" s="159"/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382014.50433999998</v>
      </c>
      <c r="E94" s="60">
        <f>SUM(E95:E97)</f>
        <v>428236.63981000002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/>
      <c r="E95" s="159"/>
    </row>
    <row r="96" spans="1:6" ht="18" customHeight="1" x14ac:dyDescent="0.25">
      <c r="A96" s="66" t="s">
        <v>562</v>
      </c>
      <c r="B96" s="98" t="s">
        <v>563</v>
      </c>
      <c r="C96" s="63"/>
      <c r="D96" s="64">
        <f>382014504.34/1000</f>
        <v>382014.50433999998</v>
      </c>
      <c r="E96" s="159">
        <v>428236.63981000002</v>
      </c>
    </row>
    <row r="97" spans="1:6" ht="18" customHeight="1" x14ac:dyDescent="0.25">
      <c r="A97" s="66" t="s">
        <v>564</v>
      </c>
      <c r="B97" s="98" t="s">
        <v>565</v>
      </c>
      <c r="C97" s="63"/>
      <c r="D97" s="64"/>
      <c r="E97" s="159"/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12194.68</v>
      </c>
      <c r="E98" s="60">
        <f>SUM(E99:E101)</f>
        <v>0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/>
      <c r="E99" s="64"/>
    </row>
    <row r="100" spans="1:6" ht="18" customHeight="1" x14ac:dyDescent="0.25">
      <c r="A100" s="66" t="s">
        <v>570</v>
      </c>
      <c r="B100" s="98" t="s">
        <v>571</v>
      </c>
      <c r="C100" s="63"/>
      <c r="D100" s="64">
        <f>12194680/1000</f>
        <v>12194.68</v>
      </c>
      <c r="E100" s="64">
        <v>0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/>
      <c r="E101" s="64"/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648.8409200000001</v>
      </c>
      <c r="E103" s="60">
        <f>SUM(E104:E109)</f>
        <v>2076.98074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f>648840.92/1000</f>
        <v>648.8409200000001</v>
      </c>
      <c r="E104" s="159">
        <v>2076.98074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/>
      <c r="E105" s="64"/>
    </row>
    <row r="106" spans="1:6" ht="18" customHeight="1" x14ac:dyDescent="0.25">
      <c r="A106" s="66" t="s">
        <v>583</v>
      </c>
      <c r="B106" s="98" t="s">
        <v>584</v>
      </c>
      <c r="C106" s="63"/>
      <c r="D106" s="64"/>
      <c r="E106" s="64"/>
    </row>
    <row r="107" spans="1:6" ht="18" customHeight="1" x14ac:dyDescent="0.25">
      <c r="A107" s="66" t="s">
        <v>585</v>
      </c>
      <c r="B107" s="98" t="s">
        <v>586</v>
      </c>
      <c r="C107" s="63"/>
      <c r="D107" s="64"/>
      <c r="E107" s="64"/>
    </row>
    <row r="108" spans="1:6" ht="18" customHeight="1" x14ac:dyDescent="0.25">
      <c r="A108" s="66" t="s">
        <v>587</v>
      </c>
      <c r="B108" s="98" t="s">
        <v>588</v>
      </c>
      <c r="C108" s="63"/>
      <c r="D108" s="64"/>
      <c r="E108" s="64"/>
    </row>
    <row r="109" spans="1:6" ht="18" customHeight="1" x14ac:dyDescent="0.25">
      <c r="A109" s="66" t="s">
        <v>589</v>
      </c>
      <c r="B109" s="98" t="s">
        <v>590</v>
      </c>
      <c r="C109" s="63"/>
      <c r="D109" s="64"/>
      <c r="E109" s="64"/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/>
      <c r="E111" s="64"/>
    </row>
    <row r="112" spans="1:6" ht="18" customHeight="1" x14ac:dyDescent="0.25">
      <c r="A112" s="66" t="s">
        <v>596</v>
      </c>
      <c r="B112" s="99" t="s">
        <v>597</v>
      </c>
      <c r="C112" s="63"/>
      <c r="D112" s="64"/>
      <c r="E112" s="64"/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/>
      <c r="E114" s="64"/>
    </row>
    <row r="115" spans="1:6" ht="18" customHeight="1" x14ac:dyDescent="0.25">
      <c r="A115" s="66" t="s">
        <v>603</v>
      </c>
      <c r="B115" s="99" t="s">
        <v>604</v>
      </c>
      <c r="C115" s="63"/>
      <c r="D115" s="64"/>
      <c r="E115" s="64"/>
    </row>
    <row r="116" spans="1:6" ht="24.75" customHeight="1" x14ac:dyDescent="0.25">
      <c r="A116" s="66" t="s">
        <v>605</v>
      </c>
      <c r="B116" s="98" t="s">
        <v>606</v>
      </c>
      <c r="C116" s="63"/>
      <c r="D116" s="64"/>
      <c r="E116" s="64"/>
    </row>
    <row r="117" spans="1:6" ht="18" customHeight="1" x14ac:dyDescent="0.25">
      <c r="A117" s="66" t="s">
        <v>607</v>
      </c>
      <c r="B117" s="98" t="s">
        <v>608</v>
      </c>
      <c r="C117" s="63"/>
      <c r="D117" s="64"/>
      <c r="E117" s="64"/>
    </row>
    <row r="118" spans="1:6" ht="24.75" customHeight="1" x14ac:dyDescent="0.25">
      <c r="A118" s="66" t="s">
        <v>609</v>
      </c>
      <c r="B118" s="98" t="s">
        <v>610</v>
      </c>
      <c r="C118" s="63"/>
      <c r="D118" s="64"/>
      <c r="E118" s="64"/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/>
      <c r="E120" s="64"/>
    </row>
    <row r="121" spans="1:6" ht="18" customHeight="1" x14ac:dyDescent="0.25">
      <c r="A121" s="66" t="s">
        <v>616</v>
      </c>
      <c r="B121" s="99" t="s">
        <v>617</v>
      </c>
      <c r="C121" s="63"/>
      <c r="D121" s="64"/>
      <c r="E121" s="64"/>
    </row>
    <row r="122" spans="1:6" ht="18" customHeight="1" x14ac:dyDescent="0.25">
      <c r="A122" s="66" t="s">
        <v>618</v>
      </c>
      <c r="B122" s="99" t="s">
        <v>619</v>
      </c>
      <c r="C122" s="63"/>
      <c r="D122" s="64"/>
      <c r="E122" s="64"/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/>
      <c r="E124" s="64"/>
    </row>
    <row r="125" spans="1:6" ht="18" customHeight="1" x14ac:dyDescent="0.25">
      <c r="A125" s="66" t="s">
        <v>625</v>
      </c>
      <c r="B125" s="98" t="s">
        <v>626</v>
      </c>
      <c r="C125" s="63"/>
      <c r="D125" s="64"/>
      <c r="E125" s="64"/>
    </row>
    <row r="126" spans="1:6" ht="18" customHeight="1" x14ac:dyDescent="0.25">
      <c r="A126" s="66" t="s">
        <v>627</v>
      </c>
      <c r="B126" s="99" t="s">
        <v>628</v>
      </c>
      <c r="C126" s="63"/>
      <c r="D126" s="64"/>
      <c r="E126" s="64"/>
    </row>
    <row r="127" spans="1:6" ht="18" customHeight="1" x14ac:dyDescent="0.25">
      <c r="A127" s="66" t="s">
        <v>629</v>
      </c>
      <c r="B127" s="98" t="s">
        <v>630</v>
      </c>
      <c r="C127" s="63"/>
      <c r="D127" s="64"/>
      <c r="E127" s="64"/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28674.317719999999</v>
      </c>
      <c r="E128" s="60">
        <f>SUM(E129:E130)</f>
        <v>0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28674.317719999999</v>
      </c>
      <c r="E129" s="64"/>
    </row>
    <row r="130" spans="1:6" ht="18" customHeight="1" x14ac:dyDescent="0.25">
      <c r="A130" s="66" t="s">
        <v>636</v>
      </c>
      <c r="B130" s="98" t="s">
        <v>637</v>
      </c>
      <c r="C130" s="63"/>
      <c r="D130" s="100"/>
      <c r="E130" s="100"/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13346.556630000001</v>
      </c>
      <c r="E131" s="60">
        <f>SUM(E132)</f>
        <v>14225.79493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f>13346556.63/1000</f>
        <v>13346.556630000001</v>
      </c>
      <c r="E132" s="159">
        <v>14225.79493</v>
      </c>
    </row>
    <row r="133" spans="1:6" ht="18" customHeight="1" x14ac:dyDescent="0.25">
      <c r="A133" s="104"/>
      <c r="B133" s="105" t="s">
        <v>643</v>
      </c>
      <c r="C133" s="80"/>
      <c r="D133" s="76">
        <f>+D131+D128+D123+D119+D113+D110+D103+D98+D94+D86+D82+D78+D75+D64+D61+D57+D54+D51+D47+D40+D37+D33+D30+D26+D22+D15+D10+D45</f>
        <v>436878.90150999994</v>
      </c>
      <c r="E133" s="76">
        <f>+E131+E128+E123+E119+E113+E110+E103+E98+E94+E86+E82+E78+E75+E64+E61+E57+E54+E51+E47+E40+E37+E33+E30+E26+E22+E15+E10+E45</f>
        <v>444585.19565000001</v>
      </c>
    </row>
    <row r="134" spans="1:6" ht="12.75" customHeight="1" x14ac:dyDescent="0.25">
      <c r="A134" s="44"/>
      <c r="B134" s="101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234563.60139</v>
      </c>
      <c r="E137" s="60">
        <f>SUM(E138:E145)</f>
        <v>237475.47910000003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f>97997427.71/1000</f>
        <v>97997.427709999989</v>
      </c>
      <c r="E138" s="159">
        <v>93808.017619999984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0</v>
      </c>
      <c r="E139" s="159">
        <v>0</v>
      </c>
    </row>
    <row r="140" spans="1:6" ht="18" customHeight="1" x14ac:dyDescent="0.25">
      <c r="A140" s="66" t="s">
        <v>655</v>
      </c>
      <c r="B140" s="98" t="s">
        <v>656</v>
      </c>
      <c r="C140" s="63"/>
      <c r="D140" s="160">
        <f>76774306.13/1000</f>
        <v>76774.306129999997</v>
      </c>
      <c r="E140" s="159">
        <v>82576.983720000018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f>41910748.12/1000</f>
        <v>41910.748119999997</v>
      </c>
      <c r="E141" s="159">
        <v>42580.131980000006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f>17881119.43/1000</f>
        <v>17881.119429999999</v>
      </c>
      <c r="E142" s="159">
        <v>18510.34578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/>
      <c r="E143" s="159"/>
    </row>
    <row r="144" spans="1:6" ht="18" customHeight="1" x14ac:dyDescent="0.25">
      <c r="A144" s="71" t="s">
        <v>663</v>
      </c>
      <c r="B144" s="99" t="s">
        <v>664</v>
      </c>
      <c r="C144" s="63"/>
      <c r="D144" s="64"/>
      <c r="E144" s="159"/>
    </row>
    <row r="145" spans="1:6" ht="18" customHeight="1" x14ac:dyDescent="0.25">
      <c r="A145" s="66" t="s">
        <v>665</v>
      </c>
      <c r="B145" s="98" t="s">
        <v>666</v>
      </c>
      <c r="C145" s="63"/>
      <c r="D145" s="64"/>
      <c r="E145" s="159"/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12095.45969</v>
      </c>
      <c r="E146" s="60">
        <f>SUM(E147:E155)</f>
        <v>13279.49617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/>
      <c r="E147" s="159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f>3035703.15/1000</f>
        <v>3035.7031499999998</v>
      </c>
      <c r="E148" s="159">
        <v>3328.2592800000002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f>520287.68/1000</f>
        <v>520.28768000000002</v>
      </c>
      <c r="E149" s="159">
        <v>697.14485999999999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f>6857844.48/1000</f>
        <v>6857.8444800000007</v>
      </c>
      <c r="E150" s="159">
        <v>6453.3436900000006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/>
      <c r="E151" s="159">
        <v>0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f>1055816.25/1000</f>
        <v>1055.8162500000001</v>
      </c>
      <c r="E152" s="159">
        <v>1422.8263400000001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/>
      <c r="E153" s="159"/>
    </row>
    <row r="154" spans="1:6" ht="18" customHeight="1" x14ac:dyDescent="0.25">
      <c r="A154" s="66" t="s">
        <v>683</v>
      </c>
      <c r="B154" s="98" t="s">
        <v>684</v>
      </c>
      <c r="C154" s="63"/>
      <c r="D154" s="64">
        <f>625808.13/1000</f>
        <v>625.80813000000001</v>
      </c>
      <c r="E154" s="159">
        <v>1377.922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/>
      <c r="E155" s="159"/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63.625929999999997</v>
      </c>
      <c r="E156" s="60">
        <f>SUM(E157:E161)</f>
        <v>188.71102000000002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f>11173.07/1000</f>
        <v>11.173069999999999</v>
      </c>
      <c r="E157" s="159">
        <v>51.135719999999999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/>
      <c r="E158" s="159"/>
    </row>
    <row r="159" spans="1:6" ht="18" customHeight="1" x14ac:dyDescent="0.25">
      <c r="A159" s="66" t="s">
        <v>694</v>
      </c>
      <c r="B159" s="98" t="s">
        <v>695</v>
      </c>
      <c r="C159" s="63"/>
      <c r="D159" s="64">
        <v>0</v>
      </c>
      <c r="E159" s="159">
        <v>4.9154999999999998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/>
      <c r="E160" s="159"/>
    </row>
    <row r="161" spans="1:6" ht="18" customHeight="1" x14ac:dyDescent="0.25">
      <c r="A161" s="66" t="s">
        <v>698</v>
      </c>
      <c r="B161" s="98" t="s">
        <v>699</v>
      </c>
      <c r="C161" s="63"/>
      <c r="D161" s="64">
        <f>52452.86/1000</f>
        <v>52.452860000000001</v>
      </c>
      <c r="E161" s="159">
        <v>132.65980000000002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13552.66678</v>
      </c>
      <c r="E162" s="60">
        <f>SUM(E163:E164)</f>
        <v>13846.965410000001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f>13552666.78/1000</f>
        <v>13552.66678</v>
      </c>
      <c r="E163" s="159">
        <v>13846.965410000001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/>
      <c r="E164" s="64"/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0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0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0</v>
      </c>
      <c r="E174" s="64">
        <v>0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/>
      <c r="E176" s="64"/>
    </row>
    <row r="177" spans="1:6" ht="18" customHeight="1" x14ac:dyDescent="0.25">
      <c r="A177" s="66" t="s">
        <v>735</v>
      </c>
      <c r="B177" s="98" t="s">
        <v>736</v>
      </c>
      <c r="C177" s="63"/>
      <c r="D177" s="64"/>
      <c r="E177" s="64"/>
    </row>
    <row r="178" spans="1:6" ht="18" customHeight="1" x14ac:dyDescent="0.25">
      <c r="A178" s="66" t="s">
        <v>737</v>
      </c>
      <c r="B178" s="99" t="s">
        <v>738</v>
      </c>
      <c r="C178" s="63"/>
      <c r="D178" s="64"/>
      <c r="E178" s="64"/>
    </row>
    <row r="179" spans="1:6" ht="18" customHeight="1" x14ac:dyDescent="0.25">
      <c r="A179" s="66" t="s">
        <v>739</v>
      </c>
      <c r="B179" s="98" t="s">
        <v>740</v>
      </c>
      <c r="C179" s="63"/>
      <c r="D179" s="64"/>
      <c r="E179" s="64"/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/>
      <c r="E182" s="64"/>
    </row>
    <row r="183" spans="1:6" ht="18" customHeight="1" x14ac:dyDescent="0.25">
      <c r="A183" s="66" t="s">
        <v>748</v>
      </c>
      <c r="B183" s="98" t="s">
        <v>749</v>
      </c>
      <c r="C183" s="63"/>
      <c r="D183" s="64"/>
      <c r="E183" s="64"/>
    </row>
    <row r="184" spans="1:6" ht="18" customHeight="1" x14ac:dyDescent="0.25">
      <c r="A184" s="66" t="s">
        <v>750</v>
      </c>
      <c r="B184" s="98" t="s">
        <v>751</v>
      </c>
      <c r="C184" s="63"/>
      <c r="D184" s="64"/>
      <c r="E184" s="64"/>
    </row>
    <row r="185" spans="1:6" ht="18" customHeight="1" x14ac:dyDescent="0.25">
      <c r="A185" s="66" t="s">
        <v>752</v>
      </c>
      <c r="B185" s="98" t="s">
        <v>753</v>
      </c>
      <c r="C185" s="63"/>
      <c r="D185" s="64"/>
      <c r="E185" s="64"/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0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/>
      <c r="E187" s="159"/>
    </row>
    <row r="188" spans="1:6" ht="18" customHeight="1" x14ac:dyDescent="0.25">
      <c r="A188" s="66" t="s">
        <v>759</v>
      </c>
      <c r="B188" s="99" t="s">
        <v>760</v>
      </c>
      <c r="C188" s="63"/>
      <c r="D188" s="64"/>
      <c r="E188" s="159">
        <v>0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/>
      <c r="E189" s="159"/>
    </row>
    <row r="190" spans="1:6" ht="18" customHeight="1" x14ac:dyDescent="0.25">
      <c r="A190" s="66" t="s">
        <v>763</v>
      </c>
      <c r="B190" s="98" t="s">
        <v>764</v>
      </c>
      <c r="C190" s="63"/>
      <c r="D190" s="64"/>
      <c r="E190" s="159"/>
    </row>
    <row r="191" spans="1:6" ht="18" customHeight="1" x14ac:dyDescent="0.25">
      <c r="A191" s="66" t="s">
        <v>765</v>
      </c>
      <c r="B191" s="98" t="s">
        <v>766</v>
      </c>
      <c r="C191" s="63"/>
      <c r="D191" s="64"/>
      <c r="E191" s="159"/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/>
      <c r="E194" s="64"/>
    </row>
    <row r="195" spans="1:6" ht="18" customHeight="1" x14ac:dyDescent="0.25">
      <c r="A195" s="66" t="s">
        <v>774</v>
      </c>
      <c r="B195" s="98" t="s">
        <v>775</v>
      </c>
      <c r="C195" s="63"/>
      <c r="D195" s="64"/>
      <c r="E195" s="64"/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/>
      <c r="E197" s="64"/>
    </row>
    <row r="198" spans="1:6" ht="18" customHeight="1" x14ac:dyDescent="0.25">
      <c r="A198" s="66" t="s">
        <v>781</v>
      </c>
      <c r="B198" s="98" t="s">
        <v>782</v>
      </c>
      <c r="C198" s="63"/>
      <c r="D198" s="64"/>
      <c r="E198" s="64"/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/>
      <c r="E200" s="64"/>
    </row>
    <row r="201" spans="1:6" ht="18" customHeight="1" x14ac:dyDescent="0.25">
      <c r="A201" s="66" t="s">
        <v>788</v>
      </c>
      <c r="B201" s="98" t="s">
        <v>789</v>
      </c>
      <c r="C201" s="63"/>
      <c r="D201" s="64"/>
      <c r="E201" s="64"/>
    </row>
    <row r="202" spans="1:6" ht="18" customHeight="1" x14ac:dyDescent="0.25">
      <c r="A202" s="66" t="s">
        <v>790</v>
      </c>
      <c r="B202" s="98" t="s">
        <v>791</v>
      </c>
      <c r="C202" s="63"/>
      <c r="D202" s="64"/>
      <c r="E202" s="64"/>
    </row>
    <row r="203" spans="1:6" ht="18" customHeight="1" x14ac:dyDescent="0.25">
      <c r="A203" s="66" t="s">
        <v>792</v>
      </c>
      <c r="B203" s="98" t="s">
        <v>793</v>
      </c>
      <c r="C203" s="63"/>
      <c r="D203" s="64"/>
      <c r="E203" s="64"/>
    </row>
    <row r="204" spans="1:6" ht="18" customHeight="1" x14ac:dyDescent="0.25">
      <c r="A204" s="66" t="s">
        <v>794</v>
      </c>
      <c r="B204" s="98" t="s">
        <v>795</v>
      </c>
      <c r="C204" s="63"/>
      <c r="D204" s="64"/>
      <c r="E204" s="64"/>
    </row>
    <row r="205" spans="1:6" ht="18" customHeight="1" x14ac:dyDescent="0.25">
      <c r="A205" s="66" t="s">
        <v>796</v>
      </c>
      <c r="B205" s="98" t="s">
        <v>797</v>
      </c>
      <c r="C205" s="63"/>
      <c r="D205" s="64"/>
      <c r="E205" s="64"/>
    </row>
    <row r="206" spans="1:6" ht="18" customHeight="1" x14ac:dyDescent="0.25">
      <c r="A206" s="66" t="s">
        <v>798</v>
      </c>
      <c r="B206" s="98" t="s">
        <v>799</v>
      </c>
      <c r="C206" s="63"/>
      <c r="D206" s="64"/>
      <c r="E206" s="64"/>
    </row>
    <row r="207" spans="1:6" ht="18" customHeight="1" x14ac:dyDescent="0.25">
      <c r="A207" s="66" t="s">
        <v>1698</v>
      </c>
      <c r="B207" s="98" t="s">
        <v>1699</v>
      </c>
      <c r="C207" s="63"/>
      <c r="D207" s="64"/>
      <c r="E207" s="64"/>
    </row>
    <row r="208" spans="1:6" ht="18" customHeight="1" x14ac:dyDescent="0.25">
      <c r="A208" s="66" t="s">
        <v>1700</v>
      </c>
      <c r="B208" s="98" t="s">
        <v>1701</v>
      </c>
      <c r="C208" s="63"/>
      <c r="D208" s="64"/>
      <c r="E208" s="64"/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29690.842390000002</v>
      </c>
      <c r="E210" s="60">
        <f>SUM(E211:E213)</f>
        <v>122104.74124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0</v>
      </c>
      <c r="E211" s="159">
        <v>463.51927000000001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f>29690842.39/1000</f>
        <v>29690.842390000002</v>
      </c>
      <c r="E212" s="159">
        <v>110041.22197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0</v>
      </c>
      <c r="E213" s="159">
        <v>11600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/>
      <c r="E215" s="64"/>
    </row>
    <row r="216" spans="1:6" ht="18" customHeight="1" x14ac:dyDescent="0.25">
      <c r="A216" s="66" t="s">
        <v>813</v>
      </c>
      <c r="B216" s="98" t="s">
        <v>814</v>
      </c>
      <c r="C216" s="63"/>
      <c r="D216" s="64"/>
      <c r="E216" s="64"/>
    </row>
    <row r="217" spans="1:6" ht="18" customHeight="1" x14ac:dyDescent="0.25">
      <c r="A217" s="66" t="s">
        <v>815</v>
      </c>
      <c r="B217" s="98" t="s">
        <v>816</v>
      </c>
      <c r="C217" s="63"/>
      <c r="D217" s="64"/>
      <c r="E217" s="64"/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5857.0952100000004</v>
      </c>
      <c r="E219" s="60">
        <f>SUM(E220:E225)</f>
        <v>42.463329999999999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f>5857095.21/1000</f>
        <v>5857.0952100000004</v>
      </c>
      <c r="E220" s="159">
        <v>42.463329999999999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/>
      <c r="E221" s="159"/>
    </row>
    <row r="222" spans="1:6" ht="18" customHeight="1" x14ac:dyDescent="0.25">
      <c r="A222" s="66" t="s">
        <v>826</v>
      </c>
      <c r="B222" s="98" t="s">
        <v>827</v>
      </c>
      <c r="C222" s="63"/>
      <c r="D222" s="64"/>
      <c r="E222" s="159"/>
    </row>
    <row r="223" spans="1:6" ht="18" customHeight="1" x14ac:dyDescent="0.25">
      <c r="A223" s="66" t="s">
        <v>828</v>
      </c>
      <c r="B223" s="98" t="s">
        <v>829</v>
      </c>
      <c r="C223" s="63"/>
      <c r="D223" s="64"/>
      <c r="E223" s="159"/>
    </row>
    <row r="224" spans="1:6" ht="18" customHeight="1" x14ac:dyDescent="0.25">
      <c r="A224" s="66" t="s">
        <v>830</v>
      </c>
      <c r="B224" s="98" t="s">
        <v>831</v>
      </c>
      <c r="C224" s="63"/>
      <c r="D224" s="64"/>
      <c r="E224" s="159"/>
    </row>
    <row r="225" spans="1:6" ht="18" customHeight="1" x14ac:dyDescent="0.25">
      <c r="A225" s="66" t="s">
        <v>832</v>
      </c>
      <c r="B225" s="98" t="s">
        <v>833</v>
      </c>
      <c r="C225" s="63"/>
      <c r="D225" s="64"/>
      <c r="E225" s="159"/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330.03462999999999</v>
      </c>
      <c r="E226" s="60">
        <f>SUM(E227:E228)</f>
        <v>24760.557219999999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f>330034.63/1000</f>
        <v>330.03462999999999</v>
      </c>
      <c r="E227" s="159">
        <v>24760.557219999999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/>
      <c r="E228" s="64"/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1079.5749900000001</v>
      </c>
      <c r="E229" s="60">
        <f>SUM(E230:E232)</f>
        <v>0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f>20355.19/1000</f>
        <v>20.35519</v>
      </c>
      <c r="E230" s="64"/>
    </row>
    <row r="231" spans="1:6" ht="18" customHeight="1" x14ac:dyDescent="0.25">
      <c r="A231" s="66" t="s">
        <v>846</v>
      </c>
      <c r="B231" s="98" t="s">
        <v>847</v>
      </c>
      <c r="C231" s="63"/>
      <c r="D231" s="64">
        <f>1059219.8/1000</f>
        <v>1059.2198000000001</v>
      </c>
      <c r="E231" s="64"/>
    </row>
    <row r="232" spans="1:6" ht="18" customHeight="1" x14ac:dyDescent="0.25">
      <c r="A232" s="66" t="s">
        <v>848</v>
      </c>
      <c r="B232" s="98" t="s">
        <v>849</v>
      </c>
      <c r="C232" s="63"/>
      <c r="D232" s="64"/>
      <c r="E232" s="64"/>
    </row>
    <row r="233" spans="1:6" ht="18" customHeight="1" x14ac:dyDescent="0.25">
      <c r="A233" s="104"/>
      <c r="B233" s="105" t="s">
        <v>850</v>
      </c>
      <c r="C233" s="80"/>
      <c r="D233" s="76">
        <f>+D229+D226+D219+D214+D210+D199+D196+D193+D186+D181+D175+D172+D168+D165+D162+D156+D146+D137</f>
        <v>297232.90101000003</v>
      </c>
      <c r="E233" s="76">
        <f>+E229+E226+E219+E214+E210+E199+E196+E193+E186+E181+E175+E172+E168+E165+E162+E156+E146+E137</f>
        <v>411698.41349000001</v>
      </c>
    </row>
    <row r="234" spans="1:6" ht="18" customHeight="1" x14ac:dyDescent="0.25">
      <c r="A234" s="106"/>
      <c r="B234" s="102" t="s">
        <v>851</v>
      </c>
      <c r="C234" s="103"/>
      <c r="D234" s="107">
        <f>+D133-D233</f>
        <v>139646.00049999991</v>
      </c>
      <c r="E234" s="107">
        <f>+E133-E233</f>
        <v>32886.782160000002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2.1600000036414713E-3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abSelected="1" topLeftCell="E1" workbookViewId="0">
      <selection activeCell="M19" sqref="M19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50" customWidth="1"/>
    <col min="6" max="6" width="14" style="150" customWidth="1"/>
    <col min="7" max="7" width="23.7109375" style="150" customWidth="1"/>
    <col min="8" max="13" width="17.7109375" style="18" customWidth="1"/>
    <col min="14" max="15" width="23.7109375" style="150" customWidth="1"/>
    <col min="16" max="16" width="16.85546875" style="18" customWidth="1"/>
    <col min="17" max="18" width="17.7109375" style="18" customWidth="1"/>
    <col min="19" max="19" width="16.42578125" style="150" customWidth="1"/>
    <col min="20" max="20" width="17.85546875" style="150" bestFit="1" customWidth="1"/>
    <col min="21" max="21" width="22.5703125" style="150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75" x14ac:dyDescent="0.25">
      <c r="A2" s="166" t="str">
        <f ca="1">Data!N1</f>
        <v xml:space="preserve">Promotora Costarricense Innovación e Investigación (PROMOTORA) 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4"/>
      <c r="W2" s="4"/>
      <c r="X2" s="4"/>
    </row>
    <row r="3" spans="1:24" s="3" customFormat="1" ht="15.75" x14ac:dyDescent="0.25">
      <c r="A3" s="166" t="s">
        <v>853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4"/>
      <c r="W3" s="4"/>
      <c r="X3" s="4"/>
    </row>
    <row r="4" spans="1:24" s="3" customFormat="1" ht="15.75" x14ac:dyDescent="0.25">
      <c r="A4" s="166" t="str">
        <f ca="1">+EstadoResultados_Rendimiento!A3</f>
        <v>Del 01 de Enero de 2023 al 31 de Marzo de 2023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4"/>
      <c r="W4" s="4"/>
      <c r="X4" s="4"/>
    </row>
    <row r="5" spans="1:24" s="3" customFormat="1" ht="15.75" x14ac:dyDescent="0.25">
      <c r="A5" s="167" t="s">
        <v>1580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68" t="s">
        <v>1585</v>
      </c>
      <c r="B7" s="168" t="s">
        <v>854</v>
      </c>
      <c r="C7" s="169" t="s">
        <v>855</v>
      </c>
      <c r="D7" s="170"/>
      <c r="E7" s="170"/>
      <c r="F7" s="170"/>
      <c r="G7" s="171"/>
      <c r="H7" s="172" t="s">
        <v>856</v>
      </c>
      <c r="I7" s="173"/>
      <c r="J7" s="173"/>
      <c r="K7" s="173"/>
      <c r="L7" s="173"/>
      <c r="M7" s="173"/>
      <c r="N7" s="174"/>
      <c r="O7" s="175" t="s">
        <v>1586</v>
      </c>
      <c r="P7" s="176" t="s">
        <v>857</v>
      </c>
      <c r="Q7" s="177"/>
      <c r="R7" s="177"/>
      <c r="S7" s="177"/>
      <c r="T7" s="178"/>
      <c r="U7" s="175" t="s">
        <v>1587</v>
      </c>
    </row>
    <row r="8" spans="1:24" s="8" customFormat="1" ht="16.5" x14ac:dyDescent="0.25">
      <c r="A8" s="168"/>
      <c r="B8" s="168"/>
      <c r="C8" s="175" t="s">
        <v>858</v>
      </c>
      <c r="D8" s="175" t="s">
        <v>859</v>
      </c>
      <c r="E8" s="175" t="s">
        <v>860</v>
      </c>
      <c r="F8" s="175" t="s">
        <v>861</v>
      </c>
      <c r="G8" s="175" t="s">
        <v>1588</v>
      </c>
      <c r="H8" s="180" t="s">
        <v>862</v>
      </c>
      <c r="I8" s="180" t="s">
        <v>863</v>
      </c>
      <c r="J8" s="180" t="s">
        <v>859</v>
      </c>
      <c r="K8" s="180" t="s">
        <v>860</v>
      </c>
      <c r="L8" s="180" t="s">
        <v>861</v>
      </c>
      <c r="M8" s="180" t="s">
        <v>864</v>
      </c>
      <c r="N8" s="180" t="s">
        <v>1589</v>
      </c>
      <c r="O8" s="175"/>
      <c r="P8" s="179" t="s">
        <v>865</v>
      </c>
      <c r="Q8" s="179" t="s">
        <v>852</v>
      </c>
      <c r="R8" s="179" t="s">
        <v>863</v>
      </c>
      <c r="S8" s="179" t="s">
        <v>866</v>
      </c>
      <c r="T8" s="179" t="s">
        <v>867</v>
      </c>
      <c r="U8" s="175"/>
    </row>
    <row r="9" spans="1:24" s="8" customFormat="1" ht="16.5" x14ac:dyDescent="0.25">
      <c r="A9" s="168"/>
      <c r="B9" s="168"/>
      <c r="C9" s="175"/>
      <c r="D9" s="175"/>
      <c r="E9" s="175"/>
      <c r="F9" s="175"/>
      <c r="G9" s="175"/>
      <c r="H9" s="180"/>
      <c r="I9" s="180"/>
      <c r="J9" s="180"/>
      <c r="K9" s="180"/>
      <c r="L9" s="180"/>
      <c r="M9" s="180"/>
      <c r="N9" s="180"/>
      <c r="O9" s="175"/>
      <c r="P9" s="179"/>
      <c r="Q9" s="179"/>
      <c r="R9" s="179"/>
      <c r="S9" s="179"/>
      <c r="T9" s="179"/>
      <c r="U9" s="175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1616303.2412200002</v>
      </c>
      <c r="D11" s="17">
        <f>SUM(D12:D23)</f>
        <v>0</v>
      </c>
      <c r="E11" s="144">
        <f>SUM(E12:E23)</f>
        <v>488641.30643</v>
      </c>
      <c r="F11" s="144">
        <f t="shared" ref="F11:T11" si="0">SUM(F12:F23)</f>
        <v>113937.57166000002</v>
      </c>
      <c r="G11" s="144">
        <f>SUM(G12:G23)</f>
        <v>1991006.9759900002</v>
      </c>
      <c r="H11" s="17">
        <f t="shared" si="0"/>
        <v>12194.68</v>
      </c>
      <c r="I11" s="17">
        <f t="shared" si="0"/>
        <v>-7299.7629999999999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1981.98</v>
      </c>
      <c r="N11" s="144">
        <f t="shared" si="0"/>
        <v>6876.8970000000008</v>
      </c>
      <c r="O11" s="144">
        <f t="shared" si="0"/>
        <v>1997883.8729900001</v>
      </c>
      <c r="P11" s="17">
        <f t="shared" si="0"/>
        <v>-402654.74890999997</v>
      </c>
      <c r="Q11" s="17">
        <f t="shared" si="0"/>
        <v>-10653.752129999999</v>
      </c>
      <c r="R11" s="17">
        <f t="shared" si="0"/>
        <v>0</v>
      </c>
      <c r="S11" s="144">
        <f t="shared" si="0"/>
        <v>-10653.752129999999</v>
      </c>
      <c r="T11" s="144">
        <f t="shared" si="0"/>
        <v>-413308.50103999989</v>
      </c>
      <c r="U11" s="144">
        <f>SUM(U12:U23)</f>
        <v>1584575.3719499998</v>
      </c>
    </row>
    <row r="12" spans="1:24" ht="24" customHeight="1" x14ac:dyDescent="0.25">
      <c r="A12" s="20" t="s">
        <v>1591</v>
      </c>
      <c r="B12" s="21" t="s">
        <v>870</v>
      </c>
      <c r="C12" s="161">
        <v>199.9896</v>
      </c>
      <c r="D12" s="161"/>
      <c r="E12" s="162">
        <v>431153.05833999999</v>
      </c>
      <c r="F12" s="162"/>
      <c r="G12" s="151">
        <f>+C12+D12+E12-F12</f>
        <v>431353.04793999996</v>
      </c>
      <c r="H12" s="163"/>
      <c r="I12" s="163"/>
      <c r="J12" s="163"/>
      <c r="K12" s="163"/>
      <c r="L12" s="163"/>
      <c r="M12" s="163"/>
      <c r="N12" s="151">
        <f t="shared" ref="N12:N54" si="1">SUM(H12:M12)</f>
        <v>0</v>
      </c>
      <c r="O12" s="152">
        <f>+G12+N12</f>
        <v>431353.04793999996</v>
      </c>
      <c r="P12" s="22">
        <v>0</v>
      </c>
      <c r="Q12" s="22">
        <v>0</v>
      </c>
      <c r="R12" s="22"/>
      <c r="S12" s="155">
        <f>+Q12-R12</f>
        <v>0</v>
      </c>
      <c r="T12" s="155">
        <f>+P12+S12</f>
        <v>0</v>
      </c>
      <c r="U12" s="155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161">
        <v>1281546.5490299999</v>
      </c>
      <c r="D13" s="161"/>
      <c r="E13" s="162">
        <v>39798.872750000002</v>
      </c>
      <c r="F13" s="162">
        <v>109609.25343000001</v>
      </c>
      <c r="G13" s="151">
        <f>+C13+D13+E13-F13</f>
        <v>1211736.1683499999</v>
      </c>
      <c r="H13" s="161"/>
      <c r="I13" s="161"/>
      <c r="J13" s="161"/>
      <c r="K13" s="161"/>
      <c r="L13" s="161"/>
      <c r="M13" s="161"/>
      <c r="N13" s="151">
        <f t="shared" si="1"/>
        <v>0</v>
      </c>
      <c r="O13" s="152">
        <f t="shared" ref="O13:O54" si="2">+G13+N13</f>
        <v>1211736.1683499999</v>
      </c>
      <c r="P13" s="22">
        <v>-165824.88777</v>
      </c>
      <c r="Q13" s="22">
        <f>-3025.80928-1844941.03/1000</f>
        <v>-4870.7503099999994</v>
      </c>
      <c r="R13" s="22"/>
      <c r="S13" s="155">
        <f t="shared" ref="S13:S41" si="3">+Q13-R13</f>
        <v>-4870.7503099999994</v>
      </c>
      <c r="T13" s="155">
        <f t="shared" ref="T13:T54" si="4">+P13+S13</f>
        <v>-170695.63808</v>
      </c>
      <c r="U13" s="155">
        <f t="shared" ref="U13:U54" si="5">+O13+T13</f>
        <v>1041040.53027</v>
      </c>
    </row>
    <row r="14" spans="1:24" ht="24" customHeight="1" x14ac:dyDescent="0.25">
      <c r="A14" s="20" t="s">
        <v>1593</v>
      </c>
      <c r="B14" s="21" t="s">
        <v>872</v>
      </c>
      <c r="C14" s="161">
        <v>16267.079300000001</v>
      </c>
      <c r="D14" s="161"/>
      <c r="E14" s="162"/>
      <c r="F14" s="162"/>
      <c r="G14" s="151">
        <f t="shared" ref="G14:G54" si="6">+C14+D14+E14-F14</f>
        <v>16267.079300000001</v>
      </c>
      <c r="H14" s="161"/>
      <c r="I14" s="161"/>
      <c r="J14" s="161"/>
      <c r="K14" s="161"/>
      <c r="L14" s="161"/>
      <c r="M14" s="161"/>
      <c r="N14" s="151">
        <f t="shared" si="1"/>
        <v>0</v>
      </c>
      <c r="O14" s="152">
        <f t="shared" si="2"/>
        <v>16267.079300000001</v>
      </c>
      <c r="P14" s="22">
        <v>-7495.5067499999996</v>
      </c>
      <c r="Q14" s="22">
        <f>-160.55874-84148.26/1000</f>
        <v>-244.70699999999999</v>
      </c>
      <c r="R14" s="22"/>
      <c r="S14" s="155">
        <f t="shared" si="3"/>
        <v>-244.70699999999999</v>
      </c>
      <c r="T14" s="155">
        <f t="shared" si="4"/>
        <v>-7740.2137499999999</v>
      </c>
      <c r="U14" s="155">
        <f t="shared" si="5"/>
        <v>8526.8655500000023</v>
      </c>
    </row>
    <row r="15" spans="1:24" ht="24" customHeight="1" x14ac:dyDescent="0.25">
      <c r="A15" s="20" t="s">
        <v>1594</v>
      </c>
      <c r="B15" s="21" t="s">
        <v>873</v>
      </c>
      <c r="C15" s="161">
        <v>60015.915999999997</v>
      </c>
      <c r="D15" s="161"/>
      <c r="E15" s="162">
        <v>17186.24394</v>
      </c>
      <c r="F15" s="162"/>
      <c r="G15" s="151">
        <f>+C15+D15+E15-F15</f>
        <v>77202.159939999998</v>
      </c>
      <c r="H15" s="161"/>
      <c r="I15" s="161"/>
      <c r="J15" s="161"/>
      <c r="K15" s="161"/>
      <c r="L15" s="161"/>
      <c r="M15" s="161"/>
      <c r="N15" s="151">
        <f t="shared" si="1"/>
        <v>0</v>
      </c>
      <c r="O15" s="152">
        <f t="shared" si="2"/>
        <v>77202.159939999998</v>
      </c>
      <c r="P15" s="22">
        <v>-57558.4948</v>
      </c>
      <c r="Q15" s="22">
        <v>0</v>
      </c>
      <c r="R15" s="22"/>
      <c r="S15" s="155">
        <f t="shared" si="3"/>
        <v>0</v>
      </c>
      <c r="T15" s="155">
        <f t="shared" si="4"/>
        <v>-57558.4948</v>
      </c>
      <c r="U15" s="155">
        <f t="shared" si="5"/>
        <v>19643.665139999997</v>
      </c>
    </row>
    <row r="16" spans="1:24" ht="24" customHeight="1" x14ac:dyDescent="0.25">
      <c r="A16" s="20" t="s">
        <v>1595</v>
      </c>
      <c r="B16" s="21" t="s">
        <v>874</v>
      </c>
      <c r="C16" s="161">
        <f>19346.92888+508500/1000</f>
        <v>19855.428879999999</v>
      </c>
      <c r="D16" s="161"/>
      <c r="E16" s="162"/>
      <c r="F16" s="162"/>
      <c r="G16" s="151">
        <f>+C16+D16+E16-F16</f>
        <v>19855.428879999999</v>
      </c>
      <c r="H16" s="161">
        <v>494</v>
      </c>
      <c r="I16" s="161">
        <v>-279.12</v>
      </c>
      <c r="J16" s="161"/>
      <c r="K16" s="161"/>
      <c r="L16" s="161"/>
      <c r="M16" s="161"/>
      <c r="N16" s="151">
        <f>SUM(H16:M16)</f>
        <v>214.88</v>
      </c>
      <c r="O16" s="152">
        <f t="shared" si="2"/>
        <v>20070.30888</v>
      </c>
      <c r="P16" s="22">
        <v>-13729.17995</v>
      </c>
      <c r="Q16" s="22">
        <f>-228.2972-521132.5/1000-46825.7/1000</f>
        <v>-796.25540000000001</v>
      </c>
      <c r="R16" s="22"/>
      <c r="S16" s="155">
        <f t="shared" si="3"/>
        <v>-796.25540000000001</v>
      </c>
      <c r="T16" s="155">
        <f t="shared" si="4"/>
        <v>-14525.43535</v>
      </c>
      <c r="U16" s="155">
        <f t="shared" si="5"/>
        <v>5544.8735300000008</v>
      </c>
    </row>
    <row r="17" spans="1:21" s="19" customFormat="1" ht="24" customHeight="1" x14ac:dyDescent="0.25">
      <c r="A17" s="20" t="s">
        <v>1596</v>
      </c>
      <c r="B17" s="21" t="s">
        <v>875</v>
      </c>
      <c r="C17" s="161">
        <f>72868.45903-7401.65265</f>
        <v>65466.806379999995</v>
      </c>
      <c r="D17" s="161"/>
      <c r="E17" s="162">
        <v>503.13140000000004</v>
      </c>
      <c r="F17" s="162">
        <v>4328.3182300000008</v>
      </c>
      <c r="G17" s="151">
        <f t="shared" si="6"/>
        <v>61641.619549999989</v>
      </c>
      <c r="H17" s="161">
        <v>3571.5</v>
      </c>
      <c r="I17" s="161"/>
      <c r="J17" s="161"/>
      <c r="K17" s="161"/>
      <c r="L17" s="161"/>
      <c r="M17" s="161"/>
      <c r="N17" s="151">
        <f t="shared" si="1"/>
        <v>3571.5</v>
      </c>
      <c r="O17" s="152">
        <f t="shared" si="2"/>
        <v>65213.119549999989</v>
      </c>
      <c r="P17" s="22">
        <v>-43911.091659999998</v>
      </c>
      <c r="Q17" s="22">
        <f>-706.03979-195901.53/1000-100691.93/1000-42607.39/1000-148.5/1000-75613.36/1000</f>
        <v>-1121.0025000000001</v>
      </c>
      <c r="R17" s="22"/>
      <c r="S17" s="155">
        <f t="shared" si="3"/>
        <v>-1121.0025000000001</v>
      </c>
      <c r="T17" s="155">
        <f t="shared" si="4"/>
        <v>-45032.094160000001</v>
      </c>
      <c r="U17" s="155">
        <f t="shared" si="5"/>
        <v>20181.025389999988</v>
      </c>
    </row>
    <row r="18" spans="1:21" s="19" customFormat="1" ht="24" customHeight="1" x14ac:dyDescent="0.25">
      <c r="A18" s="20" t="s">
        <v>1597</v>
      </c>
      <c r="B18" s="21" t="s">
        <v>876</v>
      </c>
      <c r="C18" s="161">
        <f>153466441.94/1000+(7035511.75+402656+5790166.19)/1000</f>
        <v>166694.77588</v>
      </c>
      <c r="D18" s="161"/>
      <c r="E18" s="162"/>
      <c r="F18" s="162"/>
      <c r="G18" s="151">
        <f>+C18+D18+E18-F18</f>
        <v>166694.77588</v>
      </c>
      <c r="H18" s="161">
        <f>8009.18</f>
        <v>8009.18</v>
      </c>
      <c r="I18" s="161">
        <f>-6054.943-965700/1000</f>
        <v>-7020.643</v>
      </c>
      <c r="J18" s="161"/>
      <c r="K18" s="161"/>
      <c r="L18" s="161"/>
      <c r="M18" s="161">
        <f>1112.85+869130/1000</f>
        <v>1981.98</v>
      </c>
      <c r="N18" s="151">
        <f t="shared" si="1"/>
        <v>2970.5170000000003</v>
      </c>
      <c r="O18" s="152">
        <f t="shared" si="2"/>
        <v>169665.29287999999</v>
      </c>
      <c r="P18" s="22">
        <v>-109960.44087999999</v>
      </c>
      <c r="Q18" s="22">
        <f>-2437.4518-916455.03/1000-8946.32/1000-3.15-61243.76/1000-3958.59/1000-68456.3/1000</f>
        <v>-3499.6617999999999</v>
      </c>
      <c r="R18" s="22"/>
      <c r="S18" s="155">
        <f>+Q18-R18</f>
        <v>-3499.6617999999999</v>
      </c>
      <c r="T18" s="155">
        <f t="shared" si="4"/>
        <v>-113460.10268</v>
      </c>
      <c r="U18" s="155">
        <f t="shared" si="5"/>
        <v>56205.190199999997</v>
      </c>
    </row>
    <row r="19" spans="1:21" s="19" customFormat="1" ht="24" customHeight="1" x14ac:dyDescent="0.25">
      <c r="A19" s="20" t="s">
        <v>1598</v>
      </c>
      <c r="B19" s="21" t="s">
        <v>877</v>
      </c>
      <c r="C19" s="161">
        <f>425.585-1.6</f>
        <v>423.98499999999996</v>
      </c>
      <c r="D19" s="161"/>
      <c r="E19" s="162"/>
      <c r="F19" s="162"/>
      <c r="G19" s="151">
        <f t="shared" si="6"/>
        <v>423.98499999999996</v>
      </c>
      <c r="H19" s="161"/>
      <c r="I19" s="161"/>
      <c r="J19" s="161"/>
      <c r="K19" s="161"/>
      <c r="L19" s="161"/>
      <c r="M19" s="161"/>
      <c r="N19" s="151">
        <f t="shared" si="1"/>
        <v>0</v>
      </c>
      <c r="O19" s="152">
        <f t="shared" si="2"/>
        <v>423.98499999999996</v>
      </c>
      <c r="P19" s="22">
        <v>-356.46899999999999</v>
      </c>
      <c r="Q19" s="22">
        <f>-1.4775-738.75/1000</f>
        <v>-2.2162500000000001</v>
      </c>
      <c r="R19" s="22"/>
      <c r="S19" s="155">
        <f t="shared" si="3"/>
        <v>-2.2162500000000001</v>
      </c>
      <c r="T19" s="155">
        <f t="shared" si="4"/>
        <v>-358.68525</v>
      </c>
      <c r="U19" s="155">
        <f t="shared" si="5"/>
        <v>65.29974999999996</v>
      </c>
    </row>
    <row r="20" spans="1:21" s="19" customFormat="1" ht="24" customHeight="1" x14ac:dyDescent="0.25">
      <c r="A20" s="20" t="s">
        <v>1599</v>
      </c>
      <c r="B20" s="21" t="s">
        <v>878</v>
      </c>
      <c r="C20" s="161">
        <f>1629.278-102.43</f>
        <v>1526.848</v>
      </c>
      <c r="D20" s="161"/>
      <c r="E20" s="162"/>
      <c r="F20" s="162"/>
      <c r="G20" s="151">
        <f t="shared" si="6"/>
        <v>1526.848</v>
      </c>
      <c r="H20" s="161"/>
      <c r="I20" s="161"/>
      <c r="J20" s="161"/>
      <c r="K20" s="161"/>
      <c r="L20" s="161"/>
      <c r="M20" s="161"/>
      <c r="N20" s="151">
        <f t="shared" si="1"/>
        <v>0</v>
      </c>
      <c r="O20" s="152">
        <f t="shared" si="2"/>
        <v>1526.848</v>
      </c>
      <c r="P20" s="22">
        <v>-1291.712</v>
      </c>
      <c r="Q20" s="22">
        <f>-3.91902-37.82</f>
        <v>-41.739020000000004</v>
      </c>
      <c r="R20" s="22"/>
      <c r="S20" s="155">
        <f t="shared" si="3"/>
        <v>-41.739020000000004</v>
      </c>
      <c r="T20" s="155">
        <f t="shared" si="4"/>
        <v>-1333.45102</v>
      </c>
      <c r="U20" s="155">
        <f t="shared" si="5"/>
        <v>193.39697999999999</v>
      </c>
    </row>
    <row r="21" spans="1:21" s="19" customFormat="1" ht="24" customHeight="1" x14ac:dyDescent="0.25">
      <c r="A21" s="20" t="s">
        <v>1600</v>
      </c>
      <c r="B21" s="21" t="s">
        <v>879</v>
      </c>
      <c r="C21" s="161">
        <f>1963601.5/1000</f>
        <v>1963.6015</v>
      </c>
      <c r="D21" s="161"/>
      <c r="E21" s="162"/>
      <c r="F21" s="162"/>
      <c r="G21" s="151">
        <f>+C21+D21+E21-F21</f>
        <v>1963.6015</v>
      </c>
      <c r="H21" s="161">
        <v>120</v>
      </c>
      <c r="I21" s="161"/>
      <c r="J21" s="161"/>
      <c r="K21" s="161"/>
      <c r="L21" s="161"/>
      <c r="M21" s="161"/>
      <c r="N21" s="151">
        <f t="shared" si="1"/>
        <v>120</v>
      </c>
      <c r="O21" s="152">
        <f t="shared" si="2"/>
        <v>2083.6014999999998</v>
      </c>
      <c r="P21" s="22">
        <v>-1122.8604499999999</v>
      </c>
      <c r="Q21" s="22">
        <v>-19.13655</v>
      </c>
      <c r="R21" s="22"/>
      <c r="S21" s="155">
        <f t="shared" si="3"/>
        <v>-19.13655</v>
      </c>
      <c r="T21" s="155">
        <f t="shared" si="4"/>
        <v>-1141.9969999999998</v>
      </c>
      <c r="U21" s="155">
        <f t="shared" si="5"/>
        <v>941.60449999999992</v>
      </c>
    </row>
    <row r="22" spans="1:21" s="19" customFormat="1" ht="24" customHeight="1" x14ac:dyDescent="0.25">
      <c r="A22" s="20" t="s">
        <v>1601</v>
      </c>
      <c r="B22" s="21" t="s">
        <v>880</v>
      </c>
      <c r="C22" s="161">
        <v>0</v>
      </c>
      <c r="D22" s="161"/>
      <c r="E22" s="162"/>
      <c r="F22" s="162"/>
      <c r="G22" s="151">
        <f>+C22+D22+E22-F22</f>
        <v>0</v>
      </c>
      <c r="H22" s="161"/>
      <c r="I22" s="161"/>
      <c r="J22" s="161"/>
      <c r="K22" s="161"/>
      <c r="L22" s="161"/>
      <c r="M22" s="161"/>
      <c r="N22" s="151">
        <f t="shared" si="1"/>
        <v>0</v>
      </c>
      <c r="O22" s="152">
        <f t="shared" si="2"/>
        <v>0</v>
      </c>
      <c r="P22" s="22">
        <v>0</v>
      </c>
      <c r="Q22" s="22">
        <v>0</v>
      </c>
      <c r="R22" s="22"/>
      <c r="S22" s="155">
        <f t="shared" si="3"/>
        <v>0</v>
      </c>
      <c r="T22" s="155">
        <f t="shared" si="4"/>
        <v>0</v>
      </c>
      <c r="U22" s="155">
        <f t="shared" si="5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161">
        <f>2261.80493-244.9+325356.72/1000</f>
        <v>2342.2616499999995</v>
      </c>
      <c r="D23" s="161"/>
      <c r="E23" s="162"/>
      <c r="F23" s="162"/>
      <c r="G23" s="151">
        <f>+C23+D23+E23-F23</f>
        <v>2342.2616499999995</v>
      </c>
      <c r="H23" s="161"/>
      <c r="I23" s="161"/>
      <c r="J23" s="161"/>
      <c r="K23" s="161"/>
      <c r="L23" s="161"/>
      <c r="M23" s="161"/>
      <c r="N23" s="151">
        <f t="shared" si="1"/>
        <v>0</v>
      </c>
      <c r="O23" s="152">
        <f t="shared" si="2"/>
        <v>2342.2616499999995</v>
      </c>
      <c r="P23" s="22">
        <v>-1404.10565</v>
      </c>
      <c r="Q23" s="22">
        <v>-58.283299999999997</v>
      </c>
      <c r="R23" s="22"/>
      <c r="S23" s="155">
        <f t="shared" si="3"/>
        <v>-58.283299999999997</v>
      </c>
      <c r="T23" s="155">
        <f t="shared" si="4"/>
        <v>-1462.38895</v>
      </c>
      <c r="U23" s="155">
        <f t="shared" si="5"/>
        <v>879.87269999999944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2"/>
        <v>0</v>
      </c>
      <c r="P25" s="22"/>
      <c r="Q25" s="22"/>
      <c r="R25" s="22"/>
      <c r="S25" s="155">
        <f t="shared" si="3"/>
        <v>0</v>
      </c>
      <c r="T25" s="155">
        <f t="shared" si="4"/>
        <v>0</v>
      </c>
      <c r="U25" s="155">
        <f t="shared" si="5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2"/>
        <v>0</v>
      </c>
      <c r="P26" s="22"/>
      <c r="Q26" s="22"/>
      <c r="R26" s="22"/>
      <c r="S26" s="155">
        <f t="shared" si="3"/>
        <v>0</v>
      </c>
      <c r="T26" s="155">
        <f t="shared" si="4"/>
        <v>0</v>
      </c>
      <c r="U26" s="155">
        <f t="shared" si="5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3"/>
        <v>0</v>
      </c>
      <c r="T27" s="155">
        <f t="shared" si="4"/>
        <v>0</v>
      </c>
      <c r="U27" s="155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2"/>
        <v>0</v>
      </c>
      <c r="P28" s="22"/>
      <c r="Q28" s="22"/>
      <c r="R28" s="22"/>
      <c r="S28" s="155">
        <f t="shared" si="3"/>
        <v>0</v>
      </c>
      <c r="T28" s="155">
        <f t="shared" si="4"/>
        <v>0</v>
      </c>
      <c r="U28" s="155">
        <f t="shared" si="5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2"/>
        <v>0</v>
      </c>
      <c r="P29" s="22"/>
      <c r="Q29" s="22"/>
      <c r="R29" s="22"/>
      <c r="S29" s="155">
        <f t="shared" si="3"/>
        <v>0</v>
      </c>
      <c r="T29" s="155">
        <f t="shared" si="4"/>
        <v>0</v>
      </c>
      <c r="U29" s="155">
        <f t="shared" si="5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2"/>
        <v>0</v>
      </c>
      <c r="P31" s="22"/>
      <c r="Q31" s="22"/>
      <c r="R31" s="22"/>
      <c r="S31" s="155">
        <f t="shared" si="3"/>
        <v>0</v>
      </c>
      <c r="T31" s="155">
        <f t="shared" si="4"/>
        <v>0</v>
      </c>
      <c r="U31" s="155">
        <f t="shared" si="5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2"/>
        <v>0</v>
      </c>
      <c r="P32" s="22"/>
      <c r="Q32" s="22"/>
      <c r="R32" s="22"/>
      <c r="S32" s="155">
        <f t="shared" si="3"/>
        <v>0</v>
      </c>
      <c r="T32" s="155">
        <f t="shared" si="4"/>
        <v>0</v>
      </c>
      <c r="U32" s="155">
        <f t="shared" si="5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2"/>
        <v>0</v>
      </c>
      <c r="P33" s="22"/>
      <c r="Q33" s="22"/>
      <c r="R33" s="22"/>
      <c r="S33" s="155">
        <f t="shared" si="3"/>
        <v>0</v>
      </c>
      <c r="T33" s="155">
        <f t="shared" si="4"/>
        <v>0</v>
      </c>
      <c r="U33" s="155">
        <f t="shared" si="5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2"/>
        <v>0</v>
      </c>
      <c r="P34" s="22"/>
      <c r="Q34" s="22"/>
      <c r="R34" s="22"/>
      <c r="S34" s="155">
        <f t="shared" si="3"/>
        <v>0</v>
      </c>
      <c r="T34" s="155">
        <f t="shared" si="4"/>
        <v>0</v>
      </c>
      <c r="U34" s="155">
        <f t="shared" si="5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2"/>
        <v>0</v>
      </c>
      <c r="P36" s="22"/>
      <c r="Q36" s="22"/>
      <c r="R36" s="22"/>
      <c r="S36" s="155">
        <f t="shared" si="3"/>
        <v>0</v>
      </c>
      <c r="T36" s="155">
        <f t="shared" si="4"/>
        <v>0</v>
      </c>
      <c r="U36" s="155">
        <f t="shared" si="5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2"/>
        <v>0</v>
      </c>
      <c r="P37" s="22"/>
      <c r="Q37" s="22"/>
      <c r="R37" s="22"/>
      <c r="S37" s="155">
        <f t="shared" si="3"/>
        <v>0</v>
      </c>
      <c r="T37" s="155">
        <f t="shared" si="4"/>
        <v>0</v>
      </c>
      <c r="U37" s="155">
        <f t="shared" si="5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2"/>
        <v>0</v>
      </c>
      <c r="P38" s="22"/>
      <c r="Q38" s="22"/>
      <c r="R38" s="22"/>
      <c r="S38" s="155">
        <f t="shared" si="3"/>
        <v>0</v>
      </c>
      <c r="T38" s="155">
        <f t="shared" si="4"/>
        <v>0</v>
      </c>
      <c r="U38" s="155">
        <f t="shared" si="5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2"/>
        <v>0</v>
      </c>
      <c r="P40" s="22"/>
      <c r="Q40" s="22"/>
      <c r="R40" s="22"/>
      <c r="S40" s="155">
        <f t="shared" si="3"/>
        <v>0</v>
      </c>
      <c r="T40" s="155">
        <f t="shared" si="4"/>
        <v>0</v>
      </c>
      <c r="U40" s="155">
        <f t="shared" si="5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2"/>
        <v>0</v>
      </c>
      <c r="P41" s="22"/>
      <c r="Q41" s="22"/>
      <c r="R41" s="22"/>
      <c r="S41" s="155">
        <f t="shared" si="3"/>
        <v>0</v>
      </c>
      <c r="T41" s="155">
        <f t="shared" si="4"/>
        <v>0</v>
      </c>
      <c r="U41" s="155">
        <f t="shared" si="5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5"/>
      <c r="F43" s="145"/>
      <c r="G43" s="151">
        <f t="shared" si="6"/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2"/>
        <v>0</v>
      </c>
      <c r="P43" s="22"/>
      <c r="Q43" s="22"/>
      <c r="R43" s="22"/>
      <c r="S43" s="155">
        <f t="shared" ref="S43:S44" si="12">+P43+Q43-R43</f>
        <v>0</v>
      </c>
      <c r="T43" s="155">
        <f t="shared" si="4"/>
        <v>0</v>
      </c>
      <c r="U43" s="155">
        <f t="shared" si="5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5"/>
      <c r="F44" s="145"/>
      <c r="G44" s="151">
        <f t="shared" si="6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2"/>
        <v>0</v>
      </c>
      <c r="P44" s="22"/>
      <c r="Q44" s="22"/>
      <c r="R44" s="22"/>
      <c r="S44" s="155">
        <f t="shared" si="12"/>
        <v>0</v>
      </c>
      <c r="T44" s="155">
        <f t="shared" si="4"/>
        <v>0</v>
      </c>
      <c r="U44" s="155">
        <f t="shared" si="5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51846.6077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51846.6077</v>
      </c>
      <c r="H45" s="17">
        <f t="shared" si="13"/>
        <v>56.205770000000001</v>
      </c>
      <c r="I45" s="17">
        <f t="shared" si="13"/>
        <v>-8455.9825000000001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6151.5723399999997</v>
      </c>
      <c r="N45" s="144">
        <f t="shared" si="13"/>
        <v>-2248.2043899999999</v>
      </c>
      <c r="O45" s="144">
        <f t="shared" si="13"/>
        <v>49598.403310000002</v>
      </c>
      <c r="P45" s="17">
        <f t="shared" si="13"/>
        <v>-30874.598129999998</v>
      </c>
      <c r="Q45" s="17">
        <f t="shared" si="13"/>
        <v>-2898.92</v>
      </c>
      <c r="R45" s="17">
        <f t="shared" si="13"/>
        <v>0</v>
      </c>
      <c r="S45" s="144">
        <f t="shared" si="13"/>
        <v>-2898.92</v>
      </c>
      <c r="T45" s="144">
        <f t="shared" si="13"/>
        <v>-33773.518129999997</v>
      </c>
      <c r="U45" s="144">
        <f t="shared" si="13"/>
        <v>15824.885180000007</v>
      </c>
    </row>
    <row r="46" spans="1:21" s="19" customFormat="1" ht="24" customHeight="1" x14ac:dyDescent="0.25">
      <c r="A46" s="20" t="s">
        <v>1627</v>
      </c>
      <c r="B46" s="21" t="s">
        <v>894</v>
      </c>
      <c r="C46" s="22"/>
      <c r="D46" s="22"/>
      <c r="E46" s="145"/>
      <c r="F46" s="145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2"/>
        <v>0</v>
      </c>
      <c r="P46" s="22"/>
      <c r="Q46" s="22"/>
      <c r="R46" s="22"/>
      <c r="S46" s="155">
        <f t="shared" ref="S46:S54" si="14">+Q46-R46</f>
        <v>0</v>
      </c>
      <c r="T46" s="155">
        <f t="shared" si="4"/>
        <v>0</v>
      </c>
      <c r="U46" s="155">
        <f t="shared" si="5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22"/>
      <c r="D47" s="22"/>
      <c r="E47" s="145"/>
      <c r="F47" s="145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2"/>
        <v>0</v>
      </c>
      <c r="P47" s="22"/>
      <c r="Q47" s="22"/>
      <c r="R47" s="22"/>
      <c r="S47" s="155">
        <f t="shared" si="14"/>
        <v>0</v>
      </c>
      <c r="T47" s="155">
        <f t="shared" si="4"/>
        <v>0</v>
      </c>
      <c r="U47" s="155">
        <f t="shared" si="5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f>51463454.7/1000</f>
        <v>51463.454700000002</v>
      </c>
      <c r="D48" s="22"/>
      <c r="E48" s="145"/>
      <c r="F48" s="145"/>
      <c r="G48" s="151">
        <f>+C48+D48+E48-F48</f>
        <v>51463.454700000002</v>
      </c>
      <c r="H48" s="161">
        <f>56.20577</f>
        <v>56.205770000000001</v>
      </c>
      <c r="I48" s="161">
        <f>-1620.90211-6835080.39/1000</f>
        <v>-8455.9825000000001</v>
      </c>
      <c r="J48" s="22"/>
      <c r="K48" s="22"/>
      <c r="L48" s="22"/>
      <c r="M48" s="22">
        <f>6151572.34/1000</f>
        <v>6151.5723399999997</v>
      </c>
      <c r="N48" s="151">
        <f t="shared" si="1"/>
        <v>-2248.2043899999999</v>
      </c>
      <c r="O48" s="152">
        <f t="shared" si="2"/>
        <v>49215.250310000003</v>
      </c>
      <c r="P48" s="161">
        <f>-30874598.13/1000</f>
        <v>-30874.598129999998</v>
      </c>
      <c r="Q48" s="161">
        <v>-2898.92</v>
      </c>
      <c r="R48" s="22"/>
      <c r="S48" s="155">
        <f t="shared" si="14"/>
        <v>-2898.92</v>
      </c>
      <c r="T48" s="155">
        <f t="shared" si="4"/>
        <v>-33773.518129999997</v>
      </c>
      <c r="U48" s="155">
        <f t="shared" si="5"/>
        <v>15441.732180000006</v>
      </c>
    </row>
    <row r="49" spans="1:24" ht="24" customHeight="1" x14ac:dyDescent="0.25">
      <c r="A49" s="20" t="s">
        <v>1630</v>
      </c>
      <c r="B49" s="21" t="s">
        <v>897</v>
      </c>
      <c r="C49" s="161">
        <v>383.15300000000002</v>
      </c>
      <c r="D49" s="22"/>
      <c r="E49" s="145"/>
      <c r="F49" s="145"/>
      <c r="G49" s="151">
        <f>+C49+D49+E49-F49</f>
        <v>383.15300000000002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2"/>
        <v>383.15300000000002</v>
      </c>
      <c r="P49" s="22"/>
      <c r="Q49" s="22"/>
      <c r="R49" s="22"/>
      <c r="S49" s="155">
        <f t="shared" si="14"/>
        <v>0</v>
      </c>
      <c r="T49" s="155">
        <f t="shared" si="4"/>
        <v>0</v>
      </c>
      <c r="U49" s="155">
        <f t="shared" si="5"/>
        <v>383.15300000000002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5"/>
      <c r="F51" s="145"/>
      <c r="G51" s="151">
        <f t="shared" si="6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2"/>
        <v>0</v>
      </c>
      <c r="P51" s="22"/>
      <c r="Q51" s="22"/>
      <c r="R51" s="22"/>
      <c r="S51" s="155">
        <f t="shared" si="14"/>
        <v>0</v>
      </c>
      <c r="T51" s="155">
        <f t="shared" si="4"/>
        <v>0</v>
      </c>
      <c r="U51" s="155">
        <f t="shared" si="5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5"/>
      <c r="F52" s="145"/>
      <c r="G52" s="151">
        <f t="shared" si="6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2"/>
        <v>0</v>
      </c>
      <c r="P52" s="22"/>
      <c r="Q52" s="22"/>
      <c r="R52" s="22"/>
      <c r="S52" s="155">
        <f t="shared" si="14"/>
        <v>0</v>
      </c>
      <c r="T52" s="155">
        <f t="shared" si="4"/>
        <v>0</v>
      </c>
      <c r="U52" s="155">
        <f t="shared" si="5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5"/>
      <c r="F53" s="145"/>
      <c r="G53" s="151">
        <f t="shared" si="6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2"/>
        <v>0</v>
      </c>
      <c r="P53" s="22"/>
      <c r="Q53" s="22"/>
      <c r="R53" s="22"/>
      <c r="S53" s="155">
        <f t="shared" si="14"/>
        <v>0</v>
      </c>
      <c r="T53" s="155">
        <f t="shared" si="4"/>
        <v>0</v>
      </c>
      <c r="U53" s="155">
        <f t="shared" si="5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5"/>
      <c r="F54" s="145"/>
      <c r="G54" s="151">
        <f t="shared" si="6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2"/>
        <v>0</v>
      </c>
      <c r="P54" s="22"/>
      <c r="Q54" s="22"/>
      <c r="R54" s="22"/>
      <c r="S54" s="155">
        <f t="shared" si="14"/>
        <v>0</v>
      </c>
      <c r="T54" s="155">
        <f t="shared" si="4"/>
        <v>0</v>
      </c>
      <c r="U54" s="155">
        <f t="shared" si="5"/>
        <v>0</v>
      </c>
    </row>
    <row r="55" spans="1:24" s="3" customFormat="1" ht="24" customHeight="1" x14ac:dyDescent="0.25">
      <c r="A55" s="183" t="s">
        <v>901</v>
      </c>
      <c r="B55" s="183"/>
      <c r="C55" s="25">
        <f t="shared" ref="C55:U55" si="16">C11+C24+C30+C35+C39+C42+C45+C50</f>
        <v>1668149.8489200003</v>
      </c>
      <c r="D55" s="25">
        <f t="shared" si="16"/>
        <v>0</v>
      </c>
      <c r="E55" s="146">
        <f t="shared" si="16"/>
        <v>488641.30643</v>
      </c>
      <c r="F55" s="146">
        <f t="shared" si="16"/>
        <v>113937.57166000002</v>
      </c>
      <c r="G55" s="146">
        <f t="shared" si="16"/>
        <v>2042853.5836900002</v>
      </c>
      <c r="H55" s="25">
        <f t="shared" si="16"/>
        <v>12250.885770000001</v>
      </c>
      <c r="I55" s="25">
        <f t="shared" si="16"/>
        <v>-15755.745500000001</v>
      </c>
      <c r="J55" s="25">
        <f t="shared" si="16"/>
        <v>0</v>
      </c>
      <c r="K55" s="25">
        <f t="shared" si="16"/>
        <v>0</v>
      </c>
      <c r="L55" s="25">
        <f t="shared" si="16"/>
        <v>0</v>
      </c>
      <c r="M55" s="25">
        <f t="shared" si="16"/>
        <v>8133.5523400000002</v>
      </c>
      <c r="N55" s="146">
        <f t="shared" si="16"/>
        <v>4628.692610000001</v>
      </c>
      <c r="O55" s="146">
        <f t="shared" si="16"/>
        <v>2047482.2763</v>
      </c>
      <c r="P55" s="25">
        <f t="shared" si="16"/>
        <v>-433529.34703999996</v>
      </c>
      <c r="Q55" s="25">
        <f t="shared" si="16"/>
        <v>-13552.672129999999</v>
      </c>
      <c r="R55" s="25">
        <f t="shared" si="16"/>
        <v>0</v>
      </c>
      <c r="S55" s="146">
        <f t="shared" si="16"/>
        <v>-13552.672129999999</v>
      </c>
      <c r="T55" s="146">
        <f t="shared" si="16"/>
        <v>-447082.01916999987</v>
      </c>
      <c r="U55" s="146">
        <f t="shared" si="16"/>
        <v>1600400.2571299998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 t="shared" ref="S79:S80" si="26"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 t="shared" si="26"/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7">SUM(D82:D85)</f>
        <v>0</v>
      </c>
      <c r="E81" s="144">
        <f t="shared" si="27"/>
        <v>0</v>
      </c>
      <c r="F81" s="144">
        <f t="shared" si="27"/>
        <v>0</v>
      </c>
      <c r="G81" s="144">
        <f t="shared" si="27"/>
        <v>0</v>
      </c>
      <c r="H81" s="17">
        <f t="shared" si="27"/>
        <v>0</v>
      </c>
      <c r="I81" s="17">
        <f t="shared" si="27"/>
        <v>0</v>
      </c>
      <c r="J81" s="17">
        <f t="shared" si="27"/>
        <v>0</v>
      </c>
      <c r="K81" s="17">
        <f t="shared" si="27"/>
        <v>0</v>
      </c>
      <c r="L81" s="17">
        <f t="shared" si="27"/>
        <v>0</v>
      </c>
      <c r="M81" s="17">
        <f t="shared" si="27"/>
        <v>0</v>
      </c>
      <c r="N81" s="144">
        <f t="shared" si="27"/>
        <v>0</v>
      </c>
      <c r="O81" s="144">
        <f t="shared" si="27"/>
        <v>0</v>
      </c>
      <c r="P81" s="17">
        <f t="shared" si="27"/>
        <v>0</v>
      </c>
      <c r="Q81" s="17">
        <f t="shared" si="27"/>
        <v>0</v>
      </c>
      <c r="R81" s="17">
        <f t="shared" si="27"/>
        <v>0</v>
      </c>
      <c r="S81" s="144">
        <f t="shared" si="27"/>
        <v>0</v>
      </c>
      <c r="T81" s="144">
        <f t="shared" si="27"/>
        <v>0</v>
      </c>
      <c r="U81" s="144">
        <f t="shared" si="27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8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8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8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8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29">SUM(D87:D90)</f>
        <v>0</v>
      </c>
      <c r="E86" s="144">
        <f t="shared" si="29"/>
        <v>0</v>
      </c>
      <c r="F86" s="144">
        <f t="shared" si="29"/>
        <v>0</v>
      </c>
      <c r="G86" s="144">
        <f t="shared" si="29"/>
        <v>0</v>
      </c>
      <c r="H86" s="17">
        <f t="shared" si="29"/>
        <v>0</v>
      </c>
      <c r="I86" s="17">
        <f t="shared" si="29"/>
        <v>0</v>
      </c>
      <c r="J86" s="17">
        <f t="shared" si="29"/>
        <v>0</v>
      </c>
      <c r="K86" s="17">
        <f t="shared" si="29"/>
        <v>0</v>
      </c>
      <c r="L86" s="17">
        <f t="shared" si="29"/>
        <v>0</v>
      </c>
      <c r="M86" s="17">
        <f t="shared" si="29"/>
        <v>0</v>
      </c>
      <c r="N86" s="144">
        <f t="shared" si="29"/>
        <v>0</v>
      </c>
      <c r="O86" s="144">
        <f t="shared" si="29"/>
        <v>0</v>
      </c>
      <c r="P86" s="17">
        <f t="shared" si="29"/>
        <v>0</v>
      </c>
      <c r="Q86" s="17">
        <f t="shared" si="29"/>
        <v>0</v>
      </c>
      <c r="R86" s="17">
        <f t="shared" si="29"/>
        <v>0</v>
      </c>
      <c r="S86" s="144">
        <f t="shared" si="29"/>
        <v>0</v>
      </c>
      <c r="T86" s="144">
        <f t="shared" si="29"/>
        <v>0</v>
      </c>
      <c r="U86" s="144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8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8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5"/>
      <c r="F89" s="145"/>
      <c r="G89" s="151">
        <f t="shared" si="18"/>
        <v>0</v>
      </c>
      <c r="H89" s="22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8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8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25">
      <c r="A91" s="183" t="s">
        <v>905</v>
      </c>
      <c r="B91" s="183"/>
      <c r="C91" s="25">
        <f t="shared" ref="C91:S91" si="30">+C86+C81+C78+C73+C70+C57</f>
        <v>0</v>
      </c>
      <c r="D91" s="25">
        <f t="shared" si="30"/>
        <v>0</v>
      </c>
      <c r="E91" s="146">
        <f t="shared" si="30"/>
        <v>0</v>
      </c>
      <c r="F91" s="146">
        <f t="shared" si="30"/>
        <v>0</v>
      </c>
      <c r="G91" s="146">
        <f t="shared" si="30"/>
        <v>0</v>
      </c>
      <c r="H91" s="25">
        <f t="shared" si="30"/>
        <v>0</v>
      </c>
      <c r="I91" s="25">
        <f t="shared" si="30"/>
        <v>0</v>
      </c>
      <c r="J91" s="25">
        <f t="shared" si="30"/>
        <v>0</v>
      </c>
      <c r="K91" s="25">
        <f t="shared" si="30"/>
        <v>0</v>
      </c>
      <c r="L91" s="25">
        <f t="shared" si="30"/>
        <v>0</v>
      </c>
      <c r="M91" s="25">
        <f t="shared" si="30"/>
        <v>0</v>
      </c>
      <c r="N91" s="146">
        <f t="shared" si="30"/>
        <v>0</v>
      </c>
      <c r="O91" s="146">
        <f t="shared" si="30"/>
        <v>0</v>
      </c>
      <c r="P91" s="25">
        <f t="shared" si="30"/>
        <v>0</v>
      </c>
      <c r="Q91" s="25">
        <f t="shared" si="30"/>
        <v>0</v>
      </c>
      <c r="R91" s="25">
        <f t="shared" si="30"/>
        <v>0</v>
      </c>
      <c r="S91" s="146">
        <f t="shared" si="30"/>
        <v>0</v>
      </c>
      <c r="T91" s="146">
        <f>+T86+T81+T78+T73+T70+T57</f>
        <v>0</v>
      </c>
      <c r="U91" s="146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7"/>
      <c r="F92" s="147"/>
      <c r="G92" s="147"/>
      <c r="H92" s="29"/>
      <c r="I92" s="29"/>
      <c r="J92" s="29"/>
      <c r="K92" s="29"/>
      <c r="L92" s="29"/>
      <c r="M92" s="29"/>
      <c r="N92" s="147"/>
      <c r="O92" s="153"/>
      <c r="P92" s="29"/>
      <c r="Q92" s="29"/>
      <c r="R92" s="29"/>
      <c r="S92" s="147"/>
      <c r="T92" s="147"/>
      <c r="U92" s="153"/>
    </row>
    <row r="93" spans="1:24" s="3" customFormat="1" ht="32.25" customHeight="1" x14ac:dyDescent="0.25">
      <c r="A93" s="184" t="s">
        <v>1670</v>
      </c>
      <c r="B93" s="184"/>
      <c r="C93" s="30">
        <f t="shared" ref="C93:U93" si="31">+C91+C55</f>
        <v>1668149.8489200003</v>
      </c>
      <c r="D93" s="30">
        <f t="shared" si="31"/>
        <v>0</v>
      </c>
      <c r="E93" s="148">
        <f t="shared" si="31"/>
        <v>488641.30643</v>
      </c>
      <c r="F93" s="148">
        <f t="shared" si="31"/>
        <v>113937.57166000002</v>
      </c>
      <c r="G93" s="148">
        <f t="shared" si="31"/>
        <v>2042853.5836900002</v>
      </c>
      <c r="H93" s="30">
        <f t="shared" si="31"/>
        <v>12250.885770000001</v>
      </c>
      <c r="I93" s="30">
        <f t="shared" si="31"/>
        <v>-15755.745500000001</v>
      </c>
      <c r="J93" s="30">
        <f t="shared" si="31"/>
        <v>0</v>
      </c>
      <c r="K93" s="30">
        <f t="shared" si="31"/>
        <v>0</v>
      </c>
      <c r="L93" s="30">
        <f t="shared" si="31"/>
        <v>0</v>
      </c>
      <c r="M93" s="30">
        <f t="shared" si="31"/>
        <v>8133.5523400000002</v>
      </c>
      <c r="N93" s="148">
        <f t="shared" si="31"/>
        <v>4628.692610000001</v>
      </c>
      <c r="O93" s="148">
        <f t="shared" si="31"/>
        <v>2047482.2763</v>
      </c>
      <c r="P93" s="30">
        <f t="shared" si="31"/>
        <v>-433529.34703999996</v>
      </c>
      <c r="Q93" s="30">
        <f t="shared" si="31"/>
        <v>-13552.672129999999</v>
      </c>
      <c r="R93" s="30">
        <f t="shared" si="31"/>
        <v>0</v>
      </c>
      <c r="S93" s="148">
        <f t="shared" si="31"/>
        <v>-13552.672129999999</v>
      </c>
      <c r="T93" s="148">
        <f t="shared" si="31"/>
        <v>-447082.01916999987</v>
      </c>
      <c r="U93" s="148">
        <f t="shared" si="31"/>
        <v>1600400.2571299998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1"/>
      <c r="B95" s="181"/>
      <c r="C95" s="181"/>
      <c r="D95" s="32"/>
      <c r="E95" s="149"/>
      <c r="F95" s="149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25">
      <c r="B99" s="33"/>
      <c r="C99" s="18"/>
      <c r="D99" s="33"/>
      <c r="E99" s="113"/>
      <c r="F99" s="150"/>
      <c r="G99" s="113"/>
      <c r="H99" s="33"/>
      <c r="N99" s="150"/>
      <c r="O99" s="150"/>
      <c r="S99" s="150"/>
      <c r="T99" s="150"/>
      <c r="U99" s="150"/>
    </row>
    <row r="100" spans="2:21" s="19" customFormat="1" x14ac:dyDescent="0.25">
      <c r="B100" s="33"/>
      <c r="C100" s="18"/>
      <c r="D100" s="33"/>
      <c r="E100" s="113"/>
      <c r="F100" s="150"/>
      <c r="G100" s="113"/>
      <c r="H100" s="33"/>
      <c r="N100" s="150"/>
      <c r="O100" s="150"/>
      <c r="S100" s="150"/>
      <c r="T100" s="150"/>
      <c r="U100" s="150"/>
    </row>
    <row r="101" spans="2:21" s="19" customFormat="1" x14ac:dyDescent="0.25">
      <c r="B101" s="33"/>
      <c r="C101" s="18"/>
      <c r="D101" s="33"/>
      <c r="E101" s="113"/>
      <c r="F101" s="150"/>
      <c r="G101" s="113"/>
      <c r="H101" s="33"/>
      <c r="N101" s="150"/>
      <c r="O101" s="150"/>
      <c r="S101" s="150"/>
      <c r="T101" s="150"/>
      <c r="U101" s="150"/>
    </row>
    <row r="102" spans="2:21" s="19" customFormat="1" x14ac:dyDescent="0.25">
      <c r="B102" s="34" t="s">
        <v>1671</v>
      </c>
      <c r="C102" s="18"/>
      <c r="D102" s="182" t="s">
        <v>1577</v>
      </c>
      <c r="E102" s="182"/>
      <c r="F102" s="150"/>
      <c r="G102" s="182" t="s">
        <v>1578</v>
      </c>
      <c r="H102" s="182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zoomScaleNormal="100" zoomScaleSheetLayoutView="90" workbookViewId="0">
      <selection activeCell="A53" sqref="A53:XFD56"/>
    </sheetView>
  </sheetViews>
  <sheetFormatPr baseColWidth="10" defaultColWidth="11.42578125" defaultRowHeight="16.5" x14ac:dyDescent="0.25"/>
  <cols>
    <col min="1" max="1" width="33" style="115" customWidth="1"/>
    <col min="2" max="29" width="15" style="115" customWidth="1"/>
    <col min="30" max="256" width="11.42578125" style="115"/>
    <col min="257" max="257" width="36.5703125" style="115" customWidth="1"/>
    <col min="258" max="258" width="35.85546875" style="115" customWidth="1"/>
    <col min="259" max="259" width="22" style="115" customWidth="1"/>
    <col min="260" max="512" width="11.42578125" style="115"/>
    <col min="513" max="513" width="36.5703125" style="115" customWidth="1"/>
    <col min="514" max="514" width="35.85546875" style="115" customWidth="1"/>
    <col min="515" max="515" width="22" style="115" customWidth="1"/>
    <col min="516" max="768" width="11.42578125" style="115"/>
    <col min="769" max="769" width="36.5703125" style="115" customWidth="1"/>
    <col min="770" max="770" width="35.85546875" style="115" customWidth="1"/>
    <col min="771" max="771" width="22" style="115" customWidth="1"/>
    <col min="772" max="1024" width="11.42578125" style="115"/>
    <col min="1025" max="1025" width="36.5703125" style="115" customWidth="1"/>
    <col min="1026" max="1026" width="35.85546875" style="115" customWidth="1"/>
    <col min="1027" max="1027" width="22" style="115" customWidth="1"/>
    <col min="1028" max="1280" width="11.42578125" style="115"/>
    <col min="1281" max="1281" width="36.5703125" style="115" customWidth="1"/>
    <col min="1282" max="1282" width="35.85546875" style="115" customWidth="1"/>
    <col min="1283" max="1283" width="22" style="115" customWidth="1"/>
    <col min="1284" max="1536" width="11.42578125" style="115"/>
    <col min="1537" max="1537" width="36.5703125" style="115" customWidth="1"/>
    <col min="1538" max="1538" width="35.85546875" style="115" customWidth="1"/>
    <col min="1539" max="1539" width="22" style="115" customWidth="1"/>
    <col min="1540" max="1792" width="11.42578125" style="115"/>
    <col min="1793" max="1793" width="36.5703125" style="115" customWidth="1"/>
    <col min="1794" max="1794" width="35.85546875" style="115" customWidth="1"/>
    <col min="1795" max="1795" width="22" style="115" customWidth="1"/>
    <col min="1796" max="2048" width="11.42578125" style="115"/>
    <col min="2049" max="2049" width="36.5703125" style="115" customWidth="1"/>
    <col min="2050" max="2050" width="35.85546875" style="115" customWidth="1"/>
    <col min="2051" max="2051" width="22" style="115" customWidth="1"/>
    <col min="2052" max="2304" width="11.42578125" style="115"/>
    <col min="2305" max="2305" width="36.5703125" style="115" customWidth="1"/>
    <col min="2306" max="2306" width="35.85546875" style="115" customWidth="1"/>
    <col min="2307" max="2307" width="22" style="115" customWidth="1"/>
    <col min="2308" max="2560" width="11.42578125" style="115"/>
    <col min="2561" max="2561" width="36.5703125" style="115" customWidth="1"/>
    <col min="2562" max="2562" width="35.85546875" style="115" customWidth="1"/>
    <col min="2563" max="2563" width="22" style="115" customWidth="1"/>
    <col min="2564" max="2816" width="11.42578125" style="115"/>
    <col min="2817" max="2817" width="36.5703125" style="115" customWidth="1"/>
    <col min="2818" max="2818" width="35.85546875" style="115" customWidth="1"/>
    <col min="2819" max="2819" width="22" style="115" customWidth="1"/>
    <col min="2820" max="3072" width="11.42578125" style="115"/>
    <col min="3073" max="3073" width="36.5703125" style="115" customWidth="1"/>
    <col min="3074" max="3074" width="35.85546875" style="115" customWidth="1"/>
    <col min="3075" max="3075" width="22" style="115" customWidth="1"/>
    <col min="3076" max="3328" width="11.42578125" style="115"/>
    <col min="3329" max="3329" width="36.5703125" style="115" customWidth="1"/>
    <col min="3330" max="3330" width="35.85546875" style="115" customWidth="1"/>
    <col min="3331" max="3331" width="22" style="115" customWidth="1"/>
    <col min="3332" max="3584" width="11.42578125" style="115"/>
    <col min="3585" max="3585" width="36.5703125" style="115" customWidth="1"/>
    <col min="3586" max="3586" width="35.85546875" style="115" customWidth="1"/>
    <col min="3587" max="3587" width="22" style="115" customWidth="1"/>
    <col min="3588" max="3840" width="11.42578125" style="115"/>
    <col min="3841" max="3841" width="36.5703125" style="115" customWidth="1"/>
    <col min="3842" max="3842" width="35.85546875" style="115" customWidth="1"/>
    <col min="3843" max="3843" width="22" style="115" customWidth="1"/>
    <col min="3844" max="4096" width="11.42578125" style="115"/>
    <col min="4097" max="4097" width="36.5703125" style="115" customWidth="1"/>
    <col min="4098" max="4098" width="35.85546875" style="115" customWidth="1"/>
    <col min="4099" max="4099" width="22" style="115" customWidth="1"/>
    <col min="4100" max="4352" width="11.42578125" style="115"/>
    <col min="4353" max="4353" width="36.5703125" style="115" customWidth="1"/>
    <col min="4354" max="4354" width="35.85546875" style="115" customWidth="1"/>
    <col min="4355" max="4355" width="22" style="115" customWidth="1"/>
    <col min="4356" max="4608" width="11.42578125" style="115"/>
    <col min="4609" max="4609" width="36.5703125" style="115" customWidth="1"/>
    <col min="4610" max="4610" width="35.85546875" style="115" customWidth="1"/>
    <col min="4611" max="4611" width="22" style="115" customWidth="1"/>
    <col min="4612" max="4864" width="11.42578125" style="115"/>
    <col min="4865" max="4865" width="36.5703125" style="115" customWidth="1"/>
    <col min="4866" max="4866" width="35.85546875" style="115" customWidth="1"/>
    <col min="4867" max="4867" width="22" style="115" customWidth="1"/>
    <col min="4868" max="5120" width="11.42578125" style="115"/>
    <col min="5121" max="5121" width="36.5703125" style="115" customWidth="1"/>
    <col min="5122" max="5122" width="35.85546875" style="115" customWidth="1"/>
    <col min="5123" max="5123" width="22" style="115" customWidth="1"/>
    <col min="5124" max="5376" width="11.42578125" style="115"/>
    <col min="5377" max="5377" width="36.5703125" style="115" customWidth="1"/>
    <col min="5378" max="5378" width="35.85546875" style="115" customWidth="1"/>
    <col min="5379" max="5379" width="22" style="115" customWidth="1"/>
    <col min="5380" max="5632" width="11.42578125" style="115"/>
    <col min="5633" max="5633" width="36.5703125" style="115" customWidth="1"/>
    <col min="5634" max="5634" width="35.85546875" style="115" customWidth="1"/>
    <col min="5635" max="5635" width="22" style="115" customWidth="1"/>
    <col min="5636" max="5888" width="11.42578125" style="115"/>
    <col min="5889" max="5889" width="36.5703125" style="115" customWidth="1"/>
    <col min="5890" max="5890" width="35.85546875" style="115" customWidth="1"/>
    <col min="5891" max="5891" width="22" style="115" customWidth="1"/>
    <col min="5892" max="6144" width="11.42578125" style="115"/>
    <col min="6145" max="6145" width="36.5703125" style="115" customWidth="1"/>
    <col min="6146" max="6146" width="35.85546875" style="115" customWidth="1"/>
    <col min="6147" max="6147" width="22" style="115" customWidth="1"/>
    <col min="6148" max="6400" width="11.42578125" style="115"/>
    <col min="6401" max="6401" width="36.5703125" style="115" customWidth="1"/>
    <col min="6402" max="6402" width="35.85546875" style="115" customWidth="1"/>
    <col min="6403" max="6403" width="22" style="115" customWidth="1"/>
    <col min="6404" max="6656" width="11.42578125" style="115"/>
    <col min="6657" max="6657" width="36.5703125" style="115" customWidth="1"/>
    <col min="6658" max="6658" width="35.85546875" style="115" customWidth="1"/>
    <col min="6659" max="6659" width="22" style="115" customWidth="1"/>
    <col min="6660" max="6912" width="11.42578125" style="115"/>
    <col min="6913" max="6913" width="36.5703125" style="115" customWidth="1"/>
    <col min="6914" max="6914" width="35.85546875" style="115" customWidth="1"/>
    <col min="6915" max="6915" width="22" style="115" customWidth="1"/>
    <col min="6916" max="7168" width="11.42578125" style="115"/>
    <col min="7169" max="7169" width="36.5703125" style="115" customWidth="1"/>
    <col min="7170" max="7170" width="35.85546875" style="115" customWidth="1"/>
    <col min="7171" max="7171" width="22" style="115" customWidth="1"/>
    <col min="7172" max="7424" width="11.42578125" style="115"/>
    <col min="7425" max="7425" width="36.5703125" style="115" customWidth="1"/>
    <col min="7426" max="7426" width="35.85546875" style="115" customWidth="1"/>
    <col min="7427" max="7427" width="22" style="115" customWidth="1"/>
    <col min="7428" max="7680" width="11.42578125" style="115"/>
    <col min="7681" max="7681" width="36.5703125" style="115" customWidth="1"/>
    <col min="7682" max="7682" width="35.85546875" style="115" customWidth="1"/>
    <col min="7683" max="7683" width="22" style="115" customWidth="1"/>
    <col min="7684" max="7936" width="11.42578125" style="115"/>
    <col min="7937" max="7937" width="36.5703125" style="115" customWidth="1"/>
    <col min="7938" max="7938" width="35.85546875" style="115" customWidth="1"/>
    <col min="7939" max="7939" width="22" style="115" customWidth="1"/>
    <col min="7940" max="8192" width="11.42578125" style="115"/>
    <col min="8193" max="8193" width="36.5703125" style="115" customWidth="1"/>
    <col min="8194" max="8194" width="35.85546875" style="115" customWidth="1"/>
    <col min="8195" max="8195" width="22" style="115" customWidth="1"/>
    <col min="8196" max="8448" width="11.42578125" style="115"/>
    <col min="8449" max="8449" width="36.5703125" style="115" customWidth="1"/>
    <col min="8450" max="8450" width="35.85546875" style="115" customWidth="1"/>
    <col min="8451" max="8451" width="22" style="115" customWidth="1"/>
    <col min="8452" max="8704" width="11.42578125" style="115"/>
    <col min="8705" max="8705" width="36.5703125" style="115" customWidth="1"/>
    <col min="8706" max="8706" width="35.85546875" style="115" customWidth="1"/>
    <col min="8707" max="8707" width="22" style="115" customWidth="1"/>
    <col min="8708" max="8960" width="11.42578125" style="115"/>
    <col min="8961" max="8961" width="36.5703125" style="115" customWidth="1"/>
    <col min="8962" max="8962" width="35.85546875" style="115" customWidth="1"/>
    <col min="8963" max="8963" width="22" style="115" customWidth="1"/>
    <col min="8964" max="9216" width="11.42578125" style="115"/>
    <col min="9217" max="9217" width="36.5703125" style="115" customWidth="1"/>
    <col min="9218" max="9218" width="35.85546875" style="115" customWidth="1"/>
    <col min="9219" max="9219" width="22" style="115" customWidth="1"/>
    <col min="9220" max="9472" width="11.42578125" style="115"/>
    <col min="9473" max="9473" width="36.5703125" style="115" customWidth="1"/>
    <col min="9474" max="9474" width="35.85546875" style="115" customWidth="1"/>
    <col min="9475" max="9475" width="22" style="115" customWidth="1"/>
    <col min="9476" max="9728" width="11.42578125" style="115"/>
    <col min="9729" max="9729" width="36.5703125" style="115" customWidth="1"/>
    <col min="9730" max="9730" width="35.85546875" style="115" customWidth="1"/>
    <col min="9731" max="9731" width="22" style="115" customWidth="1"/>
    <col min="9732" max="9984" width="11.42578125" style="115"/>
    <col min="9985" max="9985" width="36.5703125" style="115" customWidth="1"/>
    <col min="9986" max="9986" width="35.85546875" style="115" customWidth="1"/>
    <col min="9987" max="9987" width="22" style="115" customWidth="1"/>
    <col min="9988" max="10240" width="11.42578125" style="115"/>
    <col min="10241" max="10241" width="36.5703125" style="115" customWidth="1"/>
    <col min="10242" max="10242" width="35.85546875" style="115" customWidth="1"/>
    <col min="10243" max="10243" width="22" style="115" customWidth="1"/>
    <col min="10244" max="10496" width="11.42578125" style="115"/>
    <col min="10497" max="10497" width="36.5703125" style="115" customWidth="1"/>
    <col min="10498" max="10498" width="35.85546875" style="115" customWidth="1"/>
    <col min="10499" max="10499" width="22" style="115" customWidth="1"/>
    <col min="10500" max="10752" width="11.42578125" style="115"/>
    <col min="10753" max="10753" width="36.5703125" style="115" customWidth="1"/>
    <col min="10754" max="10754" width="35.85546875" style="115" customWidth="1"/>
    <col min="10755" max="10755" width="22" style="115" customWidth="1"/>
    <col min="10756" max="11008" width="11.42578125" style="115"/>
    <col min="11009" max="11009" width="36.5703125" style="115" customWidth="1"/>
    <col min="11010" max="11010" width="35.85546875" style="115" customWidth="1"/>
    <col min="11011" max="11011" width="22" style="115" customWidth="1"/>
    <col min="11012" max="11264" width="11.42578125" style="115"/>
    <col min="11265" max="11265" width="36.5703125" style="115" customWidth="1"/>
    <col min="11266" max="11266" width="35.85546875" style="115" customWidth="1"/>
    <col min="11267" max="11267" width="22" style="115" customWidth="1"/>
    <col min="11268" max="11520" width="11.42578125" style="115"/>
    <col min="11521" max="11521" width="36.5703125" style="115" customWidth="1"/>
    <col min="11522" max="11522" width="35.85546875" style="115" customWidth="1"/>
    <col min="11523" max="11523" width="22" style="115" customWidth="1"/>
    <col min="11524" max="11776" width="11.42578125" style="115"/>
    <col min="11777" max="11777" width="36.5703125" style="115" customWidth="1"/>
    <col min="11778" max="11778" width="35.85546875" style="115" customWidth="1"/>
    <col min="11779" max="11779" width="22" style="115" customWidth="1"/>
    <col min="11780" max="12032" width="11.42578125" style="115"/>
    <col min="12033" max="12033" width="36.5703125" style="115" customWidth="1"/>
    <col min="12034" max="12034" width="35.85546875" style="115" customWidth="1"/>
    <col min="12035" max="12035" width="22" style="115" customWidth="1"/>
    <col min="12036" max="12288" width="11.42578125" style="115"/>
    <col min="12289" max="12289" width="36.5703125" style="115" customWidth="1"/>
    <col min="12290" max="12290" width="35.85546875" style="115" customWidth="1"/>
    <col min="12291" max="12291" width="22" style="115" customWidth="1"/>
    <col min="12292" max="12544" width="11.42578125" style="115"/>
    <col min="12545" max="12545" width="36.5703125" style="115" customWidth="1"/>
    <col min="12546" max="12546" width="35.85546875" style="115" customWidth="1"/>
    <col min="12547" max="12547" width="22" style="115" customWidth="1"/>
    <col min="12548" max="12800" width="11.42578125" style="115"/>
    <col min="12801" max="12801" width="36.5703125" style="115" customWidth="1"/>
    <col min="12802" max="12802" width="35.85546875" style="115" customWidth="1"/>
    <col min="12803" max="12803" width="22" style="115" customWidth="1"/>
    <col min="12804" max="13056" width="11.42578125" style="115"/>
    <col min="13057" max="13057" width="36.5703125" style="115" customWidth="1"/>
    <col min="13058" max="13058" width="35.85546875" style="115" customWidth="1"/>
    <col min="13059" max="13059" width="22" style="115" customWidth="1"/>
    <col min="13060" max="13312" width="11.42578125" style="115"/>
    <col min="13313" max="13313" width="36.5703125" style="115" customWidth="1"/>
    <col min="13314" max="13314" width="35.85546875" style="115" customWidth="1"/>
    <col min="13315" max="13315" width="22" style="115" customWidth="1"/>
    <col min="13316" max="13568" width="11.42578125" style="115"/>
    <col min="13569" max="13569" width="36.5703125" style="115" customWidth="1"/>
    <col min="13570" max="13570" width="35.85546875" style="115" customWidth="1"/>
    <col min="13571" max="13571" width="22" style="115" customWidth="1"/>
    <col min="13572" max="13824" width="11.42578125" style="115"/>
    <col min="13825" max="13825" width="36.5703125" style="115" customWidth="1"/>
    <col min="13826" max="13826" width="35.85546875" style="115" customWidth="1"/>
    <col min="13827" max="13827" width="22" style="115" customWidth="1"/>
    <col min="13828" max="14080" width="11.42578125" style="115"/>
    <col min="14081" max="14081" width="36.5703125" style="115" customWidth="1"/>
    <col min="14082" max="14082" width="35.85546875" style="115" customWidth="1"/>
    <col min="14083" max="14083" width="22" style="115" customWidth="1"/>
    <col min="14084" max="14336" width="11.42578125" style="115"/>
    <col min="14337" max="14337" width="36.5703125" style="115" customWidth="1"/>
    <col min="14338" max="14338" width="35.85546875" style="115" customWidth="1"/>
    <col min="14339" max="14339" width="22" style="115" customWidth="1"/>
    <col min="14340" max="14592" width="11.42578125" style="115"/>
    <col min="14593" max="14593" width="36.5703125" style="115" customWidth="1"/>
    <col min="14594" max="14594" width="35.85546875" style="115" customWidth="1"/>
    <col min="14595" max="14595" width="22" style="115" customWidth="1"/>
    <col min="14596" max="14848" width="11.42578125" style="115"/>
    <col min="14849" max="14849" width="36.5703125" style="115" customWidth="1"/>
    <col min="14850" max="14850" width="35.85546875" style="115" customWidth="1"/>
    <col min="14851" max="14851" width="22" style="115" customWidth="1"/>
    <col min="14852" max="15104" width="11.42578125" style="115"/>
    <col min="15105" max="15105" width="36.5703125" style="115" customWidth="1"/>
    <col min="15106" max="15106" width="35.85546875" style="115" customWidth="1"/>
    <col min="15107" max="15107" width="22" style="115" customWidth="1"/>
    <col min="15108" max="15360" width="11.42578125" style="115"/>
    <col min="15361" max="15361" width="36.5703125" style="115" customWidth="1"/>
    <col min="15362" max="15362" width="35.85546875" style="115" customWidth="1"/>
    <col min="15363" max="15363" width="22" style="115" customWidth="1"/>
    <col min="15364" max="15616" width="11.42578125" style="115"/>
    <col min="15617" max="15617" width="36.5703125" style="115" customWidth="1"/>
    <col min="15618" max="15618" width="35.85546875" style="115" customWidth="1"/>
    <col min="15619" max="15619" width="22" style="115" customWidth="1"/>
    <col min="15620" max="15872" width="11.42578125" style="115"/>
    <col min="15873" max="15873" width="36.5703125" style="115" customWidth="1"/>
    <col min="15874" max="15874" width="35.85546875" style="115" customWidth="1"/>
    <col min="15875" max="15875" width="22" style="115" customWidth="1"/>
    <col min="15876" max="16128" width="11.42578125" style="115"/>
    <col min="16129" max="16129" width="36.5703125" style="115" customWidth="1"/>
    <col min="16130" max="16130" width="35.85546875" style="115" customWidth="1"/>
    <col min="16131" max="16131" width="22" style="115" customWidth="1"/>
    <col min="16132" max="16384" width="11.42578125" style="115"/>
  </cols>
  <sheetData>
    <row r="1" spans="1:29" ht="9.75" customHeight="1" x14ac:dyDescent="0.25"/>
    <row r="2" spans="1:29" s="130" customFormat="1" ht="15.75" x14ac:dyDescent="0.25">
      <c r="A2" s="166" t="str">
        <f ca="1">Data!N1</f>
        <v xml:space="preserve">Promotora Costarricense Innovación e Investigación (PROMOTORA) 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</row>
    <row r="3" spans="1:29" s="130" customFormat="1" ht="15.75" x14ac:dyDescent="0.25">
      <c r="A3" s="195" t="s">
        <v>914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</row>
    <row r="4" spans="1:29" s="130" customFormat="1" ht="15.75" x14ac:dyDescent="0.25">
      <c r="A4" s="166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Marzo de 2023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</row>
    <row r="5" spans="1:29" s="129" customFormat="1" ht="18" customHeight="1" x14ac:dyDescent="0.25">
      <c r="A5" s="196" t="s">
        <v>1580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</row>
    <row r="6" spans="1:29" s="8" customFormat="1" ht="37.5" customHeight="1" x14ac:dyDescent="0.25">
      <c r="A6" s="112" t="s">
        <v>916</v>
      </c>
      <c r="B6" s="193" t="s">
        <v>917</v>
      </c>
      <c r="C6" s="193"/>
      <c r="D6" s="193" t="s">
        <v>918</v>
      </c>
      <c r="E6" s="193"/>
      <c r="F6" s="193" t="s">
        <v>919</v>
      </c>
      <c r="G6" s="193"/>
      <c r="H6" s="193" t="s">
        <v>920</v>
      </c>
      <c r="I6" s="193"/>
      <c r="J6" s="193" t="s">
        <v>921</v>
      </c>
      <c r="K6" s="193"/>
      <c r="L6" s="193" t="s">
        <v>922</v>
      </c>
      <c r="M6" s="193"/>
      <c r="N6" s="193" t="s">
        <v>923</v>
      </c>
      <c r="O6" s="193"/>
      <c r="P6" s="193" t="s">
        <v>924</v>
      </c>
      <c r="Q6" s="193"/>
      <c r="R6" s="193" t="s">
        <v>925</v>
      </c>
      <c r="S6" s="193"/>
      <c r="T6" s="193" t="s">
        <v>926</v>
      </c>
      <c r="U6" s="193"/>
      <c r="V6" s="193" t="s">
        <v>927</v>
      </c>
      <c r="W6" s="193"/>
      <c r="X6" s="193" t="s">
        <v>928</v>
      </c>
      <c r="Y6" s="193"/>
      <c r="Z6" s="193" t="s">
        <v>1674</v>
      </c>
      <c r="AA6" s="193"/>
      <c r="AB6" s="193" t="s">
        <v>1675</v>
      </c>
      <c r="AC6" s="197"/>
    </row>
    <row r="7" spans="1:29" s="116" customFormat="1" ht="23.25" customHeight="1" x14ac:dyDescent="0.25">
      <c r="A7" s="131" t="s">
        <v>1676</v>
      </c>
      <c r="B7" s="125" t="str">
        <f ca="1">Data!C2</f>
        <v>2023</v>
      </c>
      <c r="C7" s="126">
        <f ca="1">Data!C2-1</f>
        <v>2022</v>
      </c>
      <c r="D7" s="127" t="str">
        <f ca="1">Data!C2</f>
        <v>2023</v>
      </c>
      <c r="E7" s="126">
        <f ca="1">Data!C2-1</f>
        <v>2022</v>
      </c>
      <c r="F7" s="127" t="str">
        <f ca="1">Data!C2</f>
        <v>2023</v>
      </c>
      <c r="G7" s="126">
        <f ca="1">Data!C2-1</f>
        <v>2022</v>
      </c>
      <c r="H7" s="127" t="str">
        <f ca="1">Data!C2</f>
        <v>2023</v>
      </c>
      <c r="I7" s="126">
        <f ca="1">Data!C2-1</f>
        <v>2022</v>
      </c>
      <c r="J7" s="127" t="str">
        <f ca="1">Data!C2</f>
        <v>2023</v>
      </c>
      <c r="K7" s="126">
        <f ca="1">Data!C2-1</f>
        <v>2022</v>
      </c>
      <c r="L7" s="127" t="str">
        <f ca="1">Data!C2</f>
        <v>2023</v>
      </c>
      <c r="M7" s="126">
        <f ca="1">Data!C2-1</f>
        <v>2022</v>
      </c>
      <c r="N7" s="127" t="str">
        <f ca="1">Data!C2</f>
        <v>2023</v>
      </c>
      <c r="O7" s="126">
        <f ca="1">Data!C2-1</f>
        <v>2022</v>
      </c>
      <c r="P7" s="127" t="str">
        <f ca="1">Data!C2</f>
        <v>2023</v>
      </c>
      <c r="Q7" s="126">
        <f ca="1">Data!C2-1</f>
        <v>2022</v>
      </c>
      <c r="R7" s="127" t="str">
        <f ca="1">Data!C2</f>
        <v>2023</v>
      </c>
      <c r="S7" s="126">
        <f ca="1">Data!C2-1</f>
        <v>2022</v>
      </c>
      <c r="T7" s="127" t="str">
        <f ca="1">Data!C2</f>
        <v>2023</v>
      </c>
      <c r="U7" s="126">
        <f ca="1">Data!C2-1</f>
        <v>2022</v>
      </c>
      <c r="V7" s="127" t="str">
        <f ca="1">Data!C2</f>
        <v>2023</v>
      </c>
      <c r="W7" s="126">
        <f ca="1">Data!C2-1</f>
        <v>2022</v>
      </c>
      <c r="X7" s="127" t="str">
        <f ca="1">Data!C2</f>
        <v>2023</v>
      </c>
      <c r="Y7" s="126">
        <f ca="1">Data!C2-1</f>
        <v>2022</v>
      </c>
      <c r="Z7" s="127" t="str">
        <f ca="1">Data!C2</f>
        <v>2023</v>
      </c>
      <c r="AA7" s="126">
        <f ca="1">Data!C2-1</f>
        <v>2022</v>
      </c>
      <c r="AB7" s="127" t="str">
        <f ca="1">Data!C2</f>
        <v>2023</v>
      </c>
      <c r="AC7" s="128">
        <f ca="1">Data!C2-1</f>
        <v>2022</v>
      </c>
    </row>
    <row r="8" spans="1:29" ht="23.25" customHeight="1" x14ac:dyDescent="0.25">
      <c r="A8" s="132" t="s">
        <v>931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25">
      <c r="A9" s="117" t="s">
        <v>932</v>
      </c>
      <c r="B9" s="124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1581</v>
      </c>
      <c r="AB9" s="119" t="s">
        <v>1581</v>
      </c>
      <c r="AC9" s="119" t="s">
        <v>1581</v>
      </c>
    </row>
    <row r="10" spans="1:29" ht="33" customHeight="1" x14ac:dyDescent="0.25">
      <c r="A10" s="117" t="s">
        <v>933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1581</v>
      </c>
      <c r="AA10" s="119" t="s">
        <v>1581</v>
      </c>
      <c r="AB10" s="119" t="s">
        <v>1581</v>
      </c>
      <c r="AC10" s="119" t="s">
        <v>1581</v>
      </c>
    </row>
    <row r="11" spans="1:29" ht="33" customHeight="1" x14ac:dyDescent="0.25">
      <c r="A11" s="120" t="s">
        <v>934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1581</v>
      </c>
      <c r="AA11" s="119" t="s">
        <v>1581</v>
      </c>
      <c r="AB11" s="119" t="s">
        <v>1581</v>
      </c>
      <c r="AC11" s="119" t="s">
        <v>1581</v>
      </c>
    </row>
    <row r="12" spans="1:29" ht="21" customHeight="1" x14ac:dyDescent="0.25">
      <c r="A12" s="133" t="s">
        <v>1680</v>
      </c>
      <c r="B12" s="134" t="s">
        <v>1581</v>
      </c>
      <c r="C12" s="134" t="s">
        <v>1581</v>
      </c>
      <c r="D12" s="134" t="s">
        <v>1581</v>
      </c>
      <c r="E12" s="134" t="s">
        <v>1581</v>
      </c>
      <c r="F12" s="134" t="s">
        <v>1581</v>
      </c>
      <c r="G12" s="134" t="s">
        <v>1581</v>
      </c>
      <c r="H12" s="134" t="s">
        <v>1581</v>
      </c>
      <c r="I12" s="134" t="s">
        <v>1581</v>
      </c>
      <c r="J12" s="134" t="s">
        <v>1581</v>
      </c>
      <c r="K12" s="134" t="s">
        <v>1581</v>
      </c>
      <c r="L12" s="134" t="s">
        <v>1581</v>
      </c>
      <c r="M12" s="134" t="s">
        <v>1581</v>
      </c>
      <c r="N12" s="134" t="s">
        <v>1581</v>
      </c>
      <c r="O12" s="134" t="s">
        <v>1581</v>
      </c>
      <c r="P12" s="134" t="s">
        <v>1581</v>
      </c>
      <c r="Q12" s="134" t="s">
        <v>1581</v>
      </c>
      <c r="R12" s="134" t="s">
        <v>1581</v>
      </c>
      <c r="S12" s="134" t="s">
        <v>1581</v>
      </c>
      <c r="T12" s="134" t="s">
        <v>1581</v>
      </c>
      <c r="U12" s="134" t="s">
        <v>1581</v>
      </c>
      <c r="V12" s="134" t="s">
        <v>1581</v>
      </c>
      <c r="W12" s="134" t="s">
        <v>1581</v>
      </c>
      <c r="X12" s="134" t="s">
        <v>1581</v>
      </c>
      <c r="Y12" s="134" t="s">
        <v>1581</v>
      </c>
      <c r="Z12" s="134" t="s">
        <v>1581</v>
      </c>
      <c r="AA12" s="134" t="s">
        <v>1581</v>
      </c>
      <c r="AB12" s="134" t="s">
        <v>1581</v>
      </c>
      <c r="AC12" s="134" t="s">
        <v>1581</v>
      </c>
    </row>
    <row r="13" spans="1:29" ht="21" customHeight="1" x14ac:dyDescent="0.25">
      <c r="A13" s="132" t="s">
        <v>935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25">
      <c r="A14" s="117" t="s">
        <v>936</v>
      </c>
      <c r="B14" s="124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937</v>
      </c>
      <c r="AA14" s="119" t="s">
        <v>937</v>
      </c>
      <c r="AB14" s="119" t="s">
        <v>937</v>
      </c>
      <c r="AC14" s="119" t="s">
        <v>937</v>
      </c>
    </row>
    <row r="15" spans="1:29" ht="33" customHeight="1" x14ac:dyDescent="0.25">
      <c r="A15" s="117" t="s">
        <v>933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937</v>
      </c>
      <c r="AA15" s="119" t="s">
        <v>937</v>
      </c>
      <c r="AB15" s="119" t="s">
        <v>937</v>
      </c>
      <c r="AC15" s="119" t="s">
        <v>937</v>
      </c>
    </row>
    <row r="16" spans="1:29" ht="33" customHeight="1" x14ac:dyDescent="0.25">
      <c r="A16" s="120" t="s">
        <v>938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937</v>
      </c>
      <c r="AA16" s="119" t="s">
        <v>937</v>
      </c>
      <c r="AB16" s="119" t="s">
        <v>937</v>
      </c>
      <c r="AC16" s="119" t="s">
        <v>937</v>
      </c>
    </row>
    <row r="17" spans="1:29" ht="21" customHeight="1" x14ac:dyDescent="0.25">
      <c r="A17" s="133" t="s">
        <v>1681</v>
      </c>
      <c r="B17" s="134" t="s">
        <v>937</v>
      </c>
      <c r="C17" s="134" t="s">
        <v>937</v>
      </c>
      <c r="D17" s="134" t="s">
        <v>937</v>
      </c>
      <c r="E17" s="134" t="s">
        <v>937</v>
      </c>
      <c r="F17" s="134" t="s">
        <v>937</v>
      </c>
      <c r="G17" s="134" t="s">
        <v>937</v>
      </c>
      <c r="H17" s="134" t="s">
        <v>937</v>
      </c>
      <c r="I17" s="134" t="s">
        <v>937</v>
      </c>
      <c r="J17" s="134" t="s">
        <v>937</v>
      </c>
      <c r="K17" s="134" t="s">
        <v>937</v>
      </c>
      <c r="L17" s="134" t="s">
        <v>937</v>
      </c>
      <c r="M17" s="134" t="s">
        <v>937</v>
      </c>
      <c r="N17" s="134" t="s">
        <v>937</v>
      </c>
      <c r="O17" s="134" t="s">
        <v>937</v>
      </c>
      <c r="P17" s="134" t="s">
        <v>937</v>
      </c>
      <c r="Q17" s="134" t="s">
        <v>937</v>
      </c>
      <c r="R17" s="134" t="s">
        <v>937</v>
      </c>
      <c r="S17" s="134" t="s">
        <v>937</v>
      </c>
      <c r="T17" s="134" t="s">
        <v>937</v>
      </c>
      <c r="U17" s="134" t="s">
        <v>937</v>
      </c>
      <c r="V17" s="134" t="s">
        <v>937</v>
      </c>
      <c r="W17" s="134" t="s">
        <v>937</v>
      </c>
      <c r="X17" s="134" t="s">
        <v>937</v>
      </c>
      <c r="Y17" s="134" t="s">
        <v>937</v>
      </c>
      <c r="Z17" s="134" t="s">
        <v>937</v>
      </c>
      <c r="AA17" s="134" t="s">
        <v>937</v>
      </c>
      <c r="AB17" s="134" t="s">
        <v>937</v>
      </c>
      <c r="AC17" s="134" t="s">
        <v>937</v>
      </c>
    </row>
    <row r="18" spans="1:29" ht="33" x14ac:dyDescent="0.25">
      <c r="A18" s="135" t="s">
        <v>1677</v>
      </c>
      <c r="B18" s="136" t="s">
        <v>1581</v>
      </c>
      <c r="C18" s="136" t="s">
        <v>1581</v>
      </c>
      <c r="D18" s="136" t="s">
        <v>1581</v>
      </c>
      <c r="E18" s="136" t="s">
        <v>1581</v>
      </c>
      <c r="F18" s="136" t="s">
        <v>1581</v>
      </c>
      <c r="G18" s="136" t="s">
        <v>1581</v>
      </c>
      <c r="H18" s="136" t="s">
        <v>1581</v>
      </c>
      <c r="I18" s="136" t="s">
        <v>1581</v>
      </c>
      <c r="J18" s="136" t="s">
        <v>1581</v>
      </c>
      <c r="K18" s="136" t="s">
        <v>1581</v>
      </c>
      <c r="L18" s="136" t="s">
        <v>1581</v>
      </c>
      <c r="M18" s="136" t="s">
        <v>1581</v>
      </c>
      <c r="N18" s="136" t="s">
        <v>1581</v>
      </c>
      <c r="O18" s="136" t="s">
        <v>1581</v>
      </c>
      <c r="P18" s="136" t="s">
        <v>1581</v>
      </c>
      <c r="Q18" s="136" t="s">
        <v>1581</v>
      </c>
      <c r="R18" s="136" t="s">
        <v>1581</v>
      </c>
      <c r="S18" s="136" t="s">
        <v>1581</v>
      </c>
      <c r="T18" s="136" t="s">
        <v>1581</v>
      </c>
      <c r="U18" s="136" t="s">
        <v>1581</v>
      </c>
      <c r="V18" s="136" t="s">
        <v>1581</v>
      </c>
      <c r="W18" s="136" t="s">
        <v>1581</v>
      </c>
      <c r="X18" s="136" t="s">
        <v>1581</v>
      </c>
      <c r="Y18" s="136" t="s">
        <v>1581</v>
      </c>
      <c r="Z18" s="136" t="s">
        <v>1581</v>
      </c>
      <c r="AA18" s="136" t="s">
        <v>1581</v>
      </c>
      <c r="AB18" s="136" t="s">
        <v>1581</v>
      </c>
      <c r="AC18" s="136" t="s">
        <v>1581</v>
      </c>
    </row>
    <row r="19" spans="1:29" ht="33" customHeight="1" x14ac:dyDescent="0.25">
      <c r="A19" s="117" t="s">
        <v>939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937</v>
      </c>
      <c r="AA19" s="119" t="s">
        <v>937</v>
      </c>
      <c r="AB19" s="119" t="s">
        <v>937</v>
      </c>
      <c r="AC19" s="119" t="s">
        <v>937</v>
      </c>
    </row>
    <row r="20" spans="1:29" ht="33" customHeight="1" x14ac:dyDescent="0.25">
      <c r="A20" s="117" t="s">
        <v>1673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1581</v>
      </c>
      <c r="AA20" s="119" t="s">
        <v>1581</v>
      </c>
      <c r="AB20" s="119" t="s">
        <v>1581</v>
      </c>
      <c r="AC20" s="119" t="s">
        <v>1581</v>
      </c>
    </row>
    <row r="21" spans="1:29" ht="33" customHeight="1" x14ac:dyDescent="0.25">
      <c r="A21" s="120" t="s">
        <v>940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1581</v>
      </c>
      <c r="AA21" s="119" t="s">
        <v>1581</v>
      </c>
      <c r="AB21" s="119" t="s">
        <v>1581</v>
      </c>
      <c r="AC21" s="119" t="s">
        <v>1581</v>
      </c>
    </row>
    <row r="22" spans="1:29" ht="27.75" customHeight="1" x14ac:dyDescent="0.25">
      <c r="A22" s="141" t="s">
        <v>1679</v>
      </c>
      <c r="B22" s="137" t="s">
        <v>1581</v>
      </c>
      <c r="C22" s="137" t="s">
        <v>1581</v>
      </c>
      <c r="D22" s="137" t="s">
        <v>1581</v>
      </c>
      <c r="E22" s="137" t="s">
        <v>1581</v>
      </c>
      <c r="F22" s="137" t="s">
        <v>1581</v>
      </c>
      <c r="G22" s="137" t="s">
        <v>1581</v>
      </c>
      <c r="H22" s="137" t="s">
        <v>1581</v>
      </c>
      <c r="I22" s="137" t="s">
        <v>1581</v>
      </c>
      <c r="J22" s="137" t="s">
        <v>1581</v>
      </c>
      <c r="K22" s="137" t="s">
        <v>1581</v>
      </c>
      <c r="L22" s="137" t="s">
        <v>1581</v>
      </c>
      <c r="M22" s="137" t="s">
        <v>1581</v>
      </c>
      <c r="N22" s="137" t="s">
        <v>1581</v>
      </c>
      <c r="O22" s="137" t="s">
        <v>1581</v>
      </c>
      <c r="P22" s="137" t="s">
        <v>1581</v>
      </c>
      <c r="Q22" s="137" t="s">
        <v>1581</v>
      </c>
      <c r="R22" s="137" t="s">
        <v>1581</v>
      </c>
      <c r="S22" s="137" t="s">
        <v>1581</v>
      </c>
      <c r="T22" s="137" t="s">
        <v>1581</v>
      </c>
      <c r="U22" s="137" t="s">
        <v>1581</v>
      </c>
      <c r="V22" s="137" t="s">
        <v>1581</v>
      </c>
      <c r="W22" s="137" t="s">
        <v>1581</v>
      </c>
      <c r="X22" s="137" t="s">
        <v>1581</v>
      </c>
      <c r="Y22" s="137" t="s">
        <v>1581</v>
      </c>
      <c r="Z22" s="137" t="s">
        <v>1581</v>
      </c>
      <c r="AA22" s="137" t="s">
        <v>1581</v>
      </c>
      <c r="AB22" s="137" t="s">
        <v>1581</v>
      </c>
      <c r="AC22" s="137" t="s">
        <v>1581</v>
      </c>
    </row>
    <row r="23" spans="1:29" ht="16.5" customHeight="1" x14ac:dyDescent="0.25">
      <c r="A23" s="192" t="s">
        <v>941</v>
      </c>
      <c r="B23" s="192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25">
      <c r="A24" s="194"/>
      <c r="B24" s="194"/>
      <c r="C24" s="194"/>
      <c r="D24" s="194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25">
      <c r="A25" s="190"/>
      <c r="B25" s="190"/>
      <c r="C25" s="190"/>
      <c r="D25" s="19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25">
      <c r="B26" s="189"/>
      <c r="C26" s="189"/>
      <c r="D26" s="189"/>
      <c r="F26" s="113"/>
      <c r="G26" s="113"/>
      <c r="H26" s="113"/>
      <c r="J26" s="113"/>
      <c r="K26" s="113"/>
      <c r="L26" s="113"/>
    </row>
    <row r="27" spans="1:29" s="19" customFormat="1" ht="16.5" customHeight="1" x14ac:dyDescent="0.25">
      <c r="B27" s="189"/>
      <c r="C27" s="189"/>
      <c r="D27" s="189"/>
      <c r="F27" s="113"/>
      <c r="G27" s="113"/>
      <c r="H27" s="113"/>
      <c r="J27" s="113"/>
      <c r="K27" s="113"/>
      <c r="L27" s="113"/>
    </row>
    <row r="28" spans="1:29" s="19" customFormat="1" ht="16.5" customHeight="1" x14ac:dyDescent="0.25">
      <c r="B28" s="189"/>
      <c r="C28" s="189"/>
      <c r="D28" s="189"/>
      <c r="F28" s="113"/>
      <c r="G28" s="113"/>
      <c r="H28" s="113"/>
      <c r="J28" s="113"/>
      <c r="K28" s="113"/>
      <c r="L28" s="113"/>
    </row>
    <row r="29" spans="1:29" s="19" customFormat="1" ht="16.5" customHeight="1" x14ac:dyDescent="0.25">
      <c r="B29" s="182" t="s">
        <v>1671</v>
      </c>
      <c r="C29" s="182"/>
      <c r="D29" s="182"/>
      <c r="F29" s="182" t="s">
        <v>1678</v>
      </c>
      <c r="G29" s="182"/>
      <c r="H29" s="182"/>
      <c r="J29" s="182" t="s">
        <v>1578</v>
      </c>
      <c r="K29" s="182"/>
      <c r="L29" s="182"/>
    </row>
    <row r="30" spans="1:29" x14ac:dyDescent="0.25">
      <c r="A30" s="122"/>
    </row>
    <row r="31" spans="1:29" x14ac:dyDescent="0.25">
      <c r="A31" s="122"/>
    </row>
    <row r="32" spans="1:29" x14ac:dyDescent="0.25">
      <c r="A32" s="122"/>
    </row>
    <row r="33" spans="1:29" x14ac:dyDescent="0.25">
      <c r="A33" s="122"/>
    </row>
    <row r="34" spans="1:29" s="130" customFormat="1" ht="15.75" x14ac:dyDescent="0.25">
      <c r="A34" s="191" t="str">
        <f ca="1">Data!N1</f>
        <v xml:space="preserve">Promotora Costarricense Innovación e Investigación (PROMOTORA) </v>
      </c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</row>
    <row r="35" spans="1:29" s="130" customFormat="1" ht="15.75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75" x14ac:dyDescent="0.25">
      <c r="A36" s="191" t="s">
        <v>914</v>
      </c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</row>
    <row r="37" spans="1:29" s="130" customFormat="1" ht="15.75" x14ac:dyDescent="0.25">
      <c r="A37" s="187" t="s">
        <v>942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</row>
    <row r="38" spans="1:29" s="130" customFormat="1" ht="15.75" x14ac:dyDescent="0.25">
      <c r="A38" s="166" t="s">
        <v>915</v>
      </c>
      <c r="B38" s="166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</row>
    <row r="39" spans="1:29" x14ac:dyDescent="0.25">
      <c r="A39" s="186" t="s">
        <v>1580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</row>
    <row r="40" spans="1:29" s="8" customFormat="1" ht="37.5" customHeight="1" x14ac:dyDescent="0.25">
      <c r="A40" s="139" t="s">
        <v>916</v>
      </c>
      <c r="B40" s="185" t="s">
        <v>917</v>
      </c>
      <c r="C40" s="185"/>
      <c r="D40" s="185" t="s">
        <v>918</v>
      </c>
      <c r="E40" s="185"/>
      <c r="F40" s="185" t="s">
        <v>919</v>
      </c>
      <c r="G40" s="185"/>
      <c r="H40" s="185" t="s">
        <v>920</v>
      </c>
      <c r="I40" s="185"/>
      <c r="J40" s="185" t="s">
        <v>921</v>
      </c>
      <c r="K40" s="185"/>
      <c r="L40" s="185" t="s">
        <v>922</v>
      </c>
      <c r="M40" s="185"/>
      <c r="N40" s="185" t="s">
        <v>923</v>
      </c>
      <c r="O40" s="185"/>
      <c r="P40" s="185" t="s">
        <v>924</v>
      </c>
      <c r="Q40" s="185"/>
      <c r="R40" s="185" t="s">
        <v>925</v>
      </c>
      <c r="S40" s="185"/>
      <c r="T40" s="185" t="s">
        <v>926</v>
      </c>
      <c r="U40" s="185"/>
      <c r="V40" s="185" t="s">
        <v>927</v>
      </c>
      <c r="W40" s="185"/>
      <c r="X40" s="185" t="s">
        <v>928</v>
      </c>
      <c r="Y40" s="185"/>
      <c r="Z40" s="185" t="s">
        <v>929</v>
      </c>
      <c r="AA40" s="185"/>
      <c r="AB40" s="185" t="s">
        <v>930</v>
      </c>
      <c r="AC40" s="185"/>
    </row>
    <row r="41" spans="1:29" s="116" customFormat="1" ht="23.25" customHeight="1" x14ac:dyDescent="0.25">
      <c r="A41" s="131" t="s">
        <v>1676</v>
      </c>
      <c r="B41" s="125" t="str">
        <f ca="1">Data!C2</f>
        <v>2023</v>
      </c>
      <c r="C41" s="126">
        <f ca="1">Data!C2-1</f>
        <v>2022</v>
      </c>
      <c r="D41" s="127" t="str">
        <f ca="1">Data!C2</f>
        <v>2023</v>
      </c>
      <c r="E41" s="126">
        <f ca="1">Data!C2-1</f>
        <v>2022</v>
      </c>
      <c r="F41" s="127" t="str">
        <f ca="1">Data!C2</f>
        <v>2023</v>
      </c>
      <c r="G41" s="126">
        <f ca="1">Data!C2-1</f>
        <v>2022</v>
      </c>
      <c r="H41" s="127" t="str">
        <f ca="1">Data!C2</f>
        <v>2023</v>
      </c>
      <c r="I41" s="126">
        <f ca="1">Data!C2-1</f>
        <v>2022</v>
      </c>
      <c r="J41" s="127" t="str">
        <f ca="1">Data!C2</f>
        <v>2023</v>
      </c>
      <c r="K41" s="126">
        <f ca="1">Data!C2-1</f>
        <v>2022</v>
      </c>
      <c r="L41" s="127" t="str">
        <f ca="1">Data!C2</f>
        <v>2023</v>
      </c>
      <c r="M41" s="126">
        <f ca="1">Data!C2-1</f>
        <v>2022</v>
      </c>
      <c r="N41" s="127" t="str">
        <f ca="1">Data!C2</f>
        <v>2023</v>
      </c>
      <c r="O41" s="126">
        <f ca="1">Data!C2-1</f>
        <v>2022</v>
      </c>
      <c r="P41" s="127" t="str">
        <f ca="1">Data!C2</f>
        <v>2023</v>
      </c>
      <c r="Q41" s="126">
        <f ca="1">Data!C2-1</f>
        <v>2022</v>
      </c>
      <c r="R41" s="127" t="str">
        <f ca="1">Data!C2</f>
        <v>2023</v>
      </c>
      <c r="S41" s="126">
        <f ca="1">Data!C2-1</f>
        <v>2022</v>
      </c>
      <c r="T41" s="127" t="str">
        <f ca="1">Data!C2</f>
        <v>2023</v>
      </c>
      <c r="U41" s="126">
        <f ca="1">Data!C2-1</f>
        <v>2022</v>
      </c>
      <c r="V41" s="127" t="str">
        <f ca="1">Data!C2</f>
        <v>2023</v>
      </c>
      <c r="W41" s="126">
        <f ca="1">Data!C2-1</f>
        <v>2022</v>
      </c>
      <c r="X41" s="127" t="str">
        <f ca="1">Data!C2</f>
        <v>2023</v>
      </c>
      <c r="Y41" s="126">
        <f ca="1">Data!C2-1</f>
        <v>2022</v>
      </c>
      <c r="Z41" s="127" t="str">
        <f ca="1">Data!C2</f>
        <v>2023</v>
      </c>
      <c r="AA41" s="126">
        <f ca="1">Data!C2-1</f>
        <v>2022</v>
      </c>
      <c r="AB41" s="127" t="str">
        <f ca="1">Data!C2</f>
        <v>2023</v>
      </c>
      <c r="AC41" s="128">
        <f ca="1">Data!C2-1</f>
        <v>2022</v>
      </c>
    </row>
    <row r="42" spans="1:29" ht="33" customHeight="1" x14ac:dyDescent="0.25">
      <c r="A42" s="117" t="s">
        <v>943</v>
      </c>
      <c r="B42" s="124"/>
      <c r="C42" s="118"/>
      <c r="D42" s="118" t="s">
        <v>1581</v>
      </c>
      <c r="E42" s="118" t="s">
        <v>1581</v>
      </c>
      <c r="F42" s="118" t="s">
        <v>1581</v>
      </c>
      <c r="G42" s="118" t="s">
        <v>1581</v>
      </c>
      <c r="H42" s="118" t="s">
        <v>1581</v>
      </c>
      <c r="I42" s="118" t="s">
        <v>1581</v>
      </c>
      <c r="J42" s="118" t="s">
        <v>1581</v>
      </c>
      <c r="K42" s="118" t="s">
        <v>1581</v>
      </c>
      <c r="L42" s="118" t="s">
        <v>1581</v>
      </c>
      <c r="M42" s="118" t="s">
        <v>1581</v>
      </c>
      <c r="N42" s="118" t="s">
        <v>1581</v>
      </c>
      <c r="O42" s="118" t="s">
        <v>1581</v>
      </c>
      <c r="P42" s="118" t="s">
        <v>1581</v>
      </c>
      <c r="Q42" s="118" t="s">
        <v>1581</v>
      </c>
      <c r="R42" s="118" t="s">
        <v>1581</v>
      </c>
      <c r="S42" s="118" t="s">
        <v>1581</v>
      </c>
      <c r="T42" s="118" t="s">
        <v>1581</v>
      </c>
      <c r="U42" s="118" t="s">
        <v>1581</v>
      </c>
      <c r="V42" s="118" t="s">
        <v>1581</v>
      </c>
      <c r="W42" s="118" t="s">
        <v>1581</v>
      </c>
      <c r="X42" s="118" t="s">
        <v>1581</v>
      </c>
      <c r="Y42" s="118" t="s">
        <v>1581</v>
      </c>
      <c r="Z42" s="119" t="s">
        <v>1581</v>
      </c>
      <c r="AA42" s="119" t="s">
        <v>1581</v>
      </c>
      <c r="AB42" s="119" t="s">
        <v>1581</v>
      </c>
      <c r="AC42" s="119" t="s">
        <v>1581</v>
      </c>
    </row>
    <row r="43" spans="1:29" ht="33" customHeight="1" x14ac:dyDescent="0.25">
      <c r="A43" s="117" t="s">
        <v>944</v>
      </c>
      <c r="B43" s="124"/>
      <c r="C43" s="119" t="s">
        <v>1581</v>
      </c>
      <c r="D43" s="119" t="s">
        <v>1581</v>
      </c>
      <c r="E43" s="119" t="s">
        <v>1581</v>
      </c>
      <c r="F43" s="119" t="s">
        <v>1581</v>
      </c>
      <c r="G43" s="119" t="s">
        <v>1581</v>
      </c>
      <c r="H43" s="119" t="s">
        <v>1581</v>
      </c>
      <c r="I43" s="119" t="s">
        <v>1581</v>
      </c>
      <c r="J43" s="119" t="s">
        <v>1581</v>
      </c>
      <c r="K43" s="119" t="s">
        <v>1581</v>
      </c>
      <c r="L43" s="119" t="s">
        <v>1581</v>
      </c>
      <c r="M43" s="119" t="s">
        <v>1581</v>
      </c>
      <c r="N43" s="119" t="s">
        <v>1581</v>
      </c>
      <c r="O43" s="119" t="s">
        <v>1581</v>
      </c>
      <c r="P43" s="119" t="s">
        <v>1581</v>
      </c>
      <c r="Q43" s="119" t="s">
        <v>1581</v>
      </c>
      <c r="R43" s="119" t="s">
        <v>1581</v>
      </c>
      <c r="S43" s="119" t="s">
        <v>1581</v>
      </c>
      <c r="T43" s="119" t="s">
        <v>1581</v>
      </c>
      <c r="U43" s="119" t="s">
        <v>1581</v>
      </c>
      <c r="V43" s="119" t="s">
        <v>1581</v>
      </c>
      <c r="W43" s="119" t="s">
        <v>1581</v>
      </c>
      <c r="X43" s="119" t="s">
        <v>1581</v>
      </c>
      <c r="Y43" s="119" t="s">
        <v>1581</v>
      </c>
      <c r="Z43" s="119" t="s">
        <v>1581</v>
      </c>
      <c r="AA43" s="119" t="s">
        <v>1581</v>
      </c>
      <c r="AB43" s="119" t="s">
        <v>1581</v>
      </c>
      <c r="AC43" s="119" t="s">
        <v>1581</v>
      </c>
    </row>
    <row r="44" spans="1:29" ht="33" customHeight="1" x14ac:dyDescent="0.25">
      <c r="A44" s="120" t="s">
        <v>945</v>
      </c>
      <c r="B44" s="124" t="s">
        <v>1581</v>
      </c>
      <c r="C44" s="119" t="s">
        <v>1581</v>
      </c>
      <c r="D44" s="119" t="s">
        <v>1581</v>
      </c>
      <c r="E44" s="119" t="s">
        <v>1581</v>
      </c>
      <c r="F44" s="119" t="s">
        <v>1581</v>
      </c>
      <c r="G44" s="119" t="s">
        <v>1581</v>
      </c>
      <c r="H44" s="119" t="s">
        <v>1581</v>
      </c>
      <c r="I44" s="119" t="s">
        <v>1581</v>
      </c>
      <c r="J44" s="119" t="s">
        <v>1581</v>
      </c>
      <c r="K44" s="119" t="s">
        <v>1581</v>
      </c>
      <c r="L44" s="119" t="s">
        <v>1581</v>
      </c>
      <c r="M44" s="119" t="s">
        <v>1581</v>
      </c>
      <c r="N44" s="119" t="s">
        <v>1581</v>
      </c>
      <c r="O44" s="119" t="s">
        <v>1581</v>
      </c>
      <c r="P44" s="119" t="s">
        <v>1581</v>
      </c>
      <c r="Q44" s="119" t="s">
        <v>1581</v>
      </c>
      <c r="R44" s="119" t="s">
        <v>1581</v>
      </c>
      <c r="S44" s="119" t="s">
        <v>1581</v>
      </c>
      <c r="T44" s="119" t="s">
        <v>1581</v>
      </c>
      <c r="U44" s="119" t="s">
        <v>1581</v>
      </c>
      <c r="V44" s="119" t="s">
        <v>1581</v>
      </c>
      <c r="W44" s="119" t="s">
        <v>1581</v>
      </c>
      <c r="X44" s="119" t="s">
        <v>1581</v>
      </c>
      <c r="Y44" s="119" t="s">
        <v>1581</v>
      </c>
      <c r="Z44" s="119" t="s">
        <v>1581</v>
      </c>
      <c r="AA44" s="119" t="s">
        <v>1581</v>
      </c>
      <c r="AB44" s="119" t="s">
        <v>1581</v>
      </c>
      <c r="AC44" s="119" t="s">
        <v>1581</v>
      </c>
    </row>
    <row r="45" spans="1:29" ht="21" customHeight="1" x14ac:dyDescent="0.25">
      <c r="A45" s="133" t="s">
        <v>946</v>
      </c>
      <c r="B45" s="134" t="s">
        <v>1581</v>
      </c>
      <c r="C45" s="134" t="s">
        <v>1581</v>
      </c>
      <c r="D45" s="134" t="s">
        <v>1581</v>
      </c>
      <c r="E45" s="134" t="s">
        <v>1581</v>
      </c>
      <c r="F45" s="134" t="s">
        <v>1581</v>
      </c>
      <c r="G45" s="134" t="s">
        <v>1581</v>
      </c>
      <c r="H45" s="134" t="s">
        <v>1581</v>
      </c>
      <c r="I45" s="134" t="s">
        <v>1581</v>
      </c>
      <c r="J45" s="134" t="s">
        <v>1581</v>
      </c>
      <c r="K45" s="134" t="s">
        <v>1581</v>
      </c>
      <c r="L45" s="134" t="s">
        <v>1581</v>
      </c>
      <c r="M45" s="134" t="s">
        <v>1581</v>
      </c>
      <c r="N45" s="134" t="s">
        <v>1581</v>
      </c>
      <c r="O45" s="134" t="s">
        <v>1581</v>
      </c>
      <c r="P45" s="134" t="s">
        <v>1581</v>
      </c>
      <c r="Q45" s="134" t="s">
        <v>1581</v>
      </c>
      <c r="R45" s="134" t="s">
        <v>1581</v>
      </c>
      <c r="S45" s="134" t="s">
        <v>1581</v>
      </c>
      <c r="T45" s="134" t="s">
        <v>1581</v>
      </c>
      <c r="U45" s="134" t="s">
        <v>1581</v>
      </c>
      <c r="V45" s="134" t="s">
        <v>1581</v>
      </c>
      <c r="W45" s="134" t="s">
        <v>1581</v>
      </c>
      <c r="X45" s="134" t="s">
        <v>1581</v>
      </c>
      <c r="Y45" s="134" t="s">
        <v>1581</v>
      </c>
      <c r="Z45" s="134" t="s">
        <v>1581</v>
      </c>
      <c r="AA45" s="134" t="s">
        <v>1581</v>
      </c>
      <c r="AB45" s="134" t="s">
        <v>1581</v>
      </c>
      <c r="AC45" s="134" t="s">
        <v>1581</v>
      </c>
    </row>
    <row r="46" spans="1:29" ht="33" customHeight="1" x14ac:dyDescent="0.25">
      <c r="A46" s="120" t="s">
        <v>947</v>
      </c>
      <c r="B46" s="124"/>
      <c r="C46" s="119" t="s">
        <v>1581</v>
      </c>
      <c r="D46" s="119" t="s">
        <v>1581</v>
      </c>
      <c r="E46" s="119" t="s">
        <v>1581</v>
      </c>
      <c r="F46" s="119" t="s">
        <v>1581</v>
      </c>
      <c r="G46" s="119" t="s">
        <v>1581</v>
      </c>
      <c r="H46" s="119" t="s">
        <v>1581</v>
      </c>
      <c r="I46" s="119" t="s">
        <v>1581</v>
      </c>
      <c r="J46" s="119" t="s">
        <v>1581</v>
      </c>
      <c r="K46" s="119" t="s">
        <v>1581</v>
      </c>
      <c r="L46" s="119" t="s">
        <v>1581</v>
      </c>
      <c r="M46" s="119" t="s">
        <v>1581</v>
      </c>
      <c r="N46" s="119" t="s">
        <v>1581</v>
      </c>
      <c r="O46" s="119" t="s">
        <v>1581</v>
      </c>
      <c r="P46" s="119" t="s">
        <v>1581</v>
      </c>
      <c r="Q46" s="119" t="s">
        <v>1581</v>
      </c>
      <c r="R46" s="119" t="s">
        <v>1581</v>
      </c>
      <c r="S46" s="119" t="s">
        <v>1581</v>
      </c>
      <c r="T46" s="119" t="s">
        <v>1581</v>
      </c>
      <c r="U46" s="119" t="s">
        <v>1581</v>
      </c>
      <c r="V46" s="119" t="s">
        <v>1581</v>
      </c>
      <c r="W46" s="119" t="s">
        <v>1581</v>
      </c>
      <c r="X46" s="119" t="s">
        <v>1581</v>
      </c>
      <c r="Y46" s="119" t="s">
        <v>1581</v>
      </c>
      <c r="Z46" s="119" t="s">
        <v>1581</v>
      </c>
      <c r="AA46" s="119" t="s">
        <v>1581</v>
      </c>
      <c r="AB46" s="119" t="s">
        <v>1581</v>
      </c>
      <c r="AC46" s="119" t="s">
        <v>1581</v>
      </c>
    </row>
    <row r="47" spans="1:29" ht="33" customHeight="1" x14ac:dyDescent="0.25">
      <c r="A47" s="120" t="s">
        <v>948</v>
      </c>
      <c r="B47" s="124" t="s">
        <v>1581</v>
      </c>
      <c r="C47" s="119" t="s">
        <v>1581</v>
      </c>
      <c r="D47" s="119" t="s">
        <v>1581</v>
      </c>
      <c r="E47" s="119" t="s">
        <v>1581</v>
      </c>
      <c r="F47" s="119" t="s">
        <v>1581</v>
      </c>
      <c r="G47" s="119" t="s">
        <v>1581</v>
      </c>
      <c r="H47" s="119" t="s">
        <v>1581</v>
      </c>
      <c r="I47" s="119" t="s">
        <v>1581</v>
      </c>
      <c r="J47" s="119" t="s">
        <v>1581</v>
      </c>
      <c r="K47" s="119" t="s">
        <v>1581</v>
      </c>
      <c r="L47" s="119" t="s">
        <v>1581</v>
      </c>
      <c r="M47" s="119" t="s">
        <v>1581</v>
      </c>
      <c r="N47" s="119" t="s">
        <v>1581</v>
      </c>
      <c r="O47" s="119" t="s">
        <v>1581</v>
      </c>
      <c r="P47" s="119" t="s">
        <v>1581</v>
      </c>
      <c r="Q47" s="119" t="s">
        <v>1581</v>
      </c>
      <c r="R47" s="119" t="s">
        <v>1581</v>
      </c>
      <c r="S47" s="119" t="s">
        <v>1581</v>
      </c>
      <c r="T47" s="119" t="s">
        <v>1581</v>
      </c>
      <c r="U47" s="119" t="s">
        <v>1581</v>
      </c>
      <c r="V47" s="119" t="s">
        <v>1581</v>
      </c>
      <c r="W47" s="119" t="s">
        <v>1581</v>
      </c>
      <c r="X47" s="119" t="s">
        <v>1581</v>
      </c>
      <c r="Y47" s="119" t="s">
        <v>1581</v>
      </c>
      <c r="Z47" s="119" t="s">
        <v>1581</v>
      </c>
      <c r="AA47" s="119" t="s">
        <v>1581</v>
      </c>
      <c r="AB47" s="119" t="s">
        <v>1581</v>
      </c>
      <c r="AC47" s="119" t="s">
        <v>1581</v>
      </c>
    </row>
    <row r="48" spans="1:29" ht="21" customHeight="1" x14ac:dyDescent="0.25">
      <c r="A48" s="133" t="s">
        <v>949</v>
      </c>
      <c r="B48" s="134" t="s">
        <v>1581</v>
      </c>
      <c r="C48" s="134" t="s">
        <v>1581</v>
      </c>
      <c r="D48" s="134" t="s">
        <v>1581</v>
      </c>
      <c r="E48" s="134" t="s">
        <v>1581</v>
      </c>
      <c r="F48" s="134" t="s">
        <v>1581</v>
      </c>
      <c r="G48" s="134" t="s">
        <v>1581</v>
      </c>
      <c r="H48" s="134" t="s">
        <v>1581</v>
      </c>
      <c r="I48" s="134" t="s">
        <v>1581</v>
      </c>
      <c r="J48" s="134" t="s">
        <v>1581</v>
      </c>
      <c r="K48" s="134" t="s">
        <v>1581</v>
      </c>
      <c r="L48" s="134" t="s">
        <v>1581</v>
      </c>
      <c r="M48" s="134" t="s">
        <v>1581</v>
      </c>
      <c r="N48" s="134" t="s">
        <v>1581</v>
      </c>
      <c r="O48" s="134" t="s">
        <v>1581</v>
      </c>
      <c r="P48" s="134" t="s">
        <v>1581</v>
      </c>
      <c r="Q48" s="134" t="s">
        <v>1581</v>
      </c>
      <c r="R48" s="134" t="s">
        <v>1581</v>
      </c>
      <c r="S48" s="134" t="s">
        <v>1581</v>
      </c>
      <c r="T48" s="134" t="s">
        <v>1581</v>
      </c>
      <c r="U48" s="134" t="s">
        <v>1581</v>
      </c>
      <c r="V48" s="134" t="s">
        <v>1581</v>
      </c>
      <c r="W48" s="134" t="s">
        <v>1581</v>
      </c>
      <c r="X48" s="134" t="s">
        <v>1581</v>
      </c>
      <c r="Y48" s="134" t="s">
        <v>1581</v>
      </c>
      <c r="Z48" s="134" t="s">
        <v>1581</v>
      </c>
      <c r="AA48" s="134" t="s">
        <v>1581</v>
      </c>
      <c r="AB48" s="134" t="s">
        <v>1581</v>
      </c>
      <c r="AC48" s="134" t="s">
        <v>1581</v>
      </c>
    </row>
    <row r="49" spans="1:29" ht="16.5" customHeight="1" x14ac:dyDescent="0.25">
      <c r="A49" s="188" t="s">
        <v>941</v>
      </c>
      <c r="B49" s="18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25"/>
    <row r="52" spans="1:29" x14ac:dyDescent="0.25">
      <c r="A52" s="123"/>
    </row>
    <row r="53" spans="1:29" s="19" customFormat="1" ht="16.5" customHeight="1" x14ac:dyDescent="0.25">
      <c r="B53" s="189"/>
      <c r="C53" s="189"/>
      <c r="D53" s="189"/>
      <c r="F53" s="113"/>
      <c r="G53" s="113"/>
      <c r="H53" s="113"/>
      <c r="J53" s="113"/>
      <c r="K53" s="113"/>
      <c r="L53" s="113"/>
    </row>
    <row r="54" spans="1:29" s="19" customFormat="1" ht="16.5" customHeight="1" x14ac:dyDescent="0.25">
      <c r="B54" s="189"/>
      <c r="C54" s="189"/>
      <c r="D54" s="189"/>
      <c r="F54" s="113"/>
      <c r="G54" s="113"/>
      <c r="H54" s="113"/>
      <c r="J54" s="113"/>
      <c r="K54" s="113"/>
      <c r="L54" s="113"/>
    </row>
    <row r="55" spans="1:29" s="19" customFormat="1" ht="16.5" customHeight="1" x14ac:dyDescent="0.25">
      <c r="B55" s="189"/>
      <c r="C55" s="189"/>
      <c r="D55" s="189"/>
      <c r="F55" s="113"/>
      <c r="G55" s="113"/>
      <c r="H55" s="113"/>
      <c r="J55" s="113"/>
      <c r="K55" s="113"/>
      <c r="L55" s="113"/>
    </row>
    <row r="56" spans="1:29" s="19" customFormat="1" ht="16.5" customHeight="1" x14ac:dyDescent="0.25">
      <c r="B56" s="182" t="s">
        <v>1671</v>
      </c>
      <c r="C56" s="182"/>
      <c r="D56" s="182"/>
      <c r="F56" s="182" t="s">
        <v>1678</v>
      </c>
      <c r="G56" s="182"/>
      <c r="H56" s="182"/>
      <c r="J56" s="182" t="s">
        <v>1578</v>
      </c>
      <c r="K56" s="182"/>
      <c r="L56" s="182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2023 al 28 de Febrero de 2023</v>
      </c>
      <c r="I1" s="2">
        <v>2</v>
      </c>
      <c r="K1" s="156" t="s">
        <v>1263</v>
      </c>
      <c r="L1" s="156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14161T12023</v>
      </c>
      <c r="B2" t="str">
        <f ca="1">LEFT(A2,LEN(A2)-6)</f>
        <v>14161</v>
      </c>
      <c r="C2" t="str">
        <f ca="1">RIGHT(A2,4)</f>
        <v>2023</v>
      </c>
      <c r="D2" t="str">
        <f ca="1">LEFT(RIGHT(A2,6),2)</f>
        <v>T1</v>
      </c>
      <c r="F2" s="2" t="s">
        <v>360</v>
      </c>
      <c r="G2" s="2" t="s">
        <v>907</v>
      </c>
      <c r="H2" s="2" t="str">
        <f ca="1">"01 de Marzo de "&amp;C2&amp;" al 30 de Abril de "&amp;C2</f>
        <v>01 de Marzo de 2023 al 30 de Abril de 2023</v>
      </c>
      <c r="I2" s="2">
        <v>4</v>
      </c>
      <c r="K2" s="156" t="s">
        <v>1264</v>
      </c>
      <c r="L2" s="156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2023 al 30 de Junio de 2023</v>
      </c>
      <c r="I3" s="2">
        <v>6</v>
      </c>
      <c r="K3" s="156" t="s">
        <v>1265</v>
      </c>
      <c r="L3" s="156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2023 al 31 de Agosto de 2023</v>
      </c>
      <c r="I4" s="2">
        <v>8</v>
      </c>
      <c r="K4" s="156" t="s">
        <v>1266</v>
      </c>
      <c r="L4" s="156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2023 al 31 de Octubre de 2023</v>
      </c>
      <c r="I5" s="2">
        <v>10</v>
      </c>
      <c r="K5" s="156" t="s">
        <v>1267</v>
      </c>
      <c r="L5" s="156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2023 al 31 de Diciembre de 2023</v>
      </c>
      <c r="I6" s="2">
        <v>12</v>
      </c>
      <c r="K6" s="156" t="s">
        <v>1268</v>
      </c>
      <c r="L6" s="156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2023 al 31 de Marzo de 2023</v>
      </c>
      <c r="I7" s="2">
        <v>3</v>
      </c>
      <c r="K7" s="156" t="s">
        <v>1269</v>
      </c>
      <c r="L7" s="156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2023 al 30 de Junio de 2023</v>
      </c>
      <c r="I8" s="2">
        <v>6</v>
      </c>
      <c r="K8" s="156" t="s">
        <v>1270</v>
      </c>
      <c r="L8" s="156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2023 al 30 de Setiembre de 2023</v>
      </c>
      <c r="I9" s="2">
        <v>9</v>
      </c>
      <c r="K9" s="156" t="s">
        <v>1271</v>
      </c>
      <c r="L9" s="156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2023 al 31 de Diciembre de 2023</v>
      </c>
      <c r="I10" s="2">
        <v>12</v>
      </c>
      <c r="K10" s="156" t="s">
        <v>1272</v>
      </c>
      <c r="L10" s="156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2023 al 30 de Abril de 2023</v>
      </c>
      <c r="I11" s="2">
        <v>4</v>
      </c>
      <c r="K11" s="156" t="s">
        <v>1273</v>
      </c>
      <c r="L11" s="156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2023 al 31 de Agosto de 2023</v>
      </c>
      <c r="I12" s="2">
        <v>8</v>
      </c>
      <c r="K12" s="156" t="s">
        <v>1274</v>
      </c>
      <c r="L12" s="156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2023 al 31 de Diciembre de 2023</v>
      </c>
      <c r="I13" s="2">
        <v>12</v>
      </c>
      <c r="K13" s="156" t="s">
        <v>1275</v>
      </c>
      <c r="L13" s="156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2023 al 30 de Junio de 2023</v>
      </c>
      <c r="I14" s="2">
        <v>6</v>
      </c>
      <c r="K14" s="156" t="s">
        <v>1276</v>
      </c>
      <c r="L14" s="156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2023 al 31 de Diciembre de 2023</v>
      </c>
      <c r="I15" s="2">
        <v>12</v>
      </c>
      <c r="K15" s="156" t="s">
        <v>1277</v>
      </c>
      <c r="L15" s="156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2023 al 31 de Diciembre de 2023</v>
      </c>
      <c r="I16" s="2">
        <v>12</v>
      </c>
      <c r="K16" s="156" t="s">
        <v>1278</v>
      </c>
      <c r="L16" s="156" t="s">
        <v>965</v>
      </c>
    </row>
    <row r="17" spans="11:12" x14ac:dyDescent="0.25">
      <c r="K17" s="156" t="s">
        <v>1279</v>
      </c>
      <c r="L17" s="156" t="s">
        <v>966</v>
      </c>
    </row>
    <row r="18" spans="11:12" x14ac:dyDescent="0.25">
      <c r="K18" s="156" t="s">
        <v>1280</v>
      </c>
      <c r="L18" s="156" t="s">
        <v>967</v>
      </c>
    </row>
    <row r="19" spans="11:12" x14ac:dyDescent="0.25">
      <c r="K19" s="156" t="s">
        <v>1281</v>
      </c>
      <c r="L19" s="156" t="s">
        <v>968</v>
      </c>
    </row>
    <row r="20" spans="11:12" x14ac:dyDescent="0.25">
      <c r="K20" s="156" t="s">
        <v>1282</v>
      </c>
      <c r="L20" s="156" t="s">
        <v>969</v>
      </c>
    </row>
    <row r="21" spans="11:12" x14ac:dyDescent="0.25">
      <c r="K21" s="156" t="s">
        <v>1283</v>
      </c>
      <c r="L21" s="156" t="s">
        <v>970</v>
      </c>
    </row>
    <row r="22" spans="11:12" x14ac:dyDescent="0.25">
      <c r="K22" s="156" t="s">
        <v>1284</v>
      </c>
      <c r="L22" s="156" t="s">
        <v>971</v>
      </c>
    </row>
    <row r="23" spans="11:12" x14ac:dyDescent="0.25">
      <c r="K23" s="156" t="s">
        <v>1285</v>
      </c>
      <c r="L23" s="156" t="s">
        <v>972</v>
      </c>
    </row>
    <row r="24" spans="11:12" x14ac:dyDescent="0.25">
      <c r="K24" s="156" t="s">
        <v>1286</v>
      </c>
      <c r="L24" s="156" t="s">
        <v>973</v>
      </c>
    </row>
    <row r="25" spans="11:12" x14ac:dyDescent="0.25">
      <c r="K25" s="156" t="s">
        <v>1287</v>
      </c>
      <c r="L25" s="156" t="s">
        <v>974</v>
      </c>
    </row>
    <row r="26" spans="11:12" x14ac:dyDescent="0.25">
      <c r="K26" s="156" t="s">
        <v>1288</v>
      </c>
      <c r="L26" s="156" t="s">
        <v>975</v>
      </c>
    </row>
    <row r="27" spans="11:12" x14ac:dyDescent="0.25">
      <c r="K27" s="156" t="s">
        <v>1289</v>
      </c>
      <c r="L27" s="156" t="s">
        <v>976</v>
      </c>
    </row>
    <row r="28" spans="11:12" x14ac:dyDescent="0.25">
      <c r="K28" s="156" t="s">
        <v>1290</v>
      </c>
      <c r="L28" s="156" t="s">
        <v>977</v>
      </c>
    </row>
    <row r="29" spans="11:12" x14ac:dyDescent="0.25">
      <c r="K29" s="156" t="s">
        <v>1291</v>
      </c>
      <c r="L29" s="156" t="s">
        <v>978</v>
      </c>
    </row>
    <row r="30" spans="11:12" x14ac:dyDescent="0.25">
      <c r="K30" s="156" t="s">
        <v>1292</v>
      </c>
      <c r="L30" s="156" t="s">
        <v>979</v>
      </c>
    </row>
    <row r="31" spans="11:12" x14ac:dyDescent="0.25">
      <c r="K31" s="157" t="s">
        <v>1293</v>
      </c>
      <c r="L31" s="156" t="s">
        <v>980</v>
      </c>
    </row>
    <row r="32" spans="11:12" x14ac:dyDescent="0.25">
      <c r="K32" s="156" t="s">
        <v>1294</v>
      </c>
      <c r="L32" s="156" t="s">
        <v>981</v>
      </c>
    </row>
    <row r="33" spans="11:12" x14ac:dyDescent="0.25">
      <c r="K33" s="156" t="s">
        <v>1295</v>
      </c>
      <c r="L33" s="156" t="s">
        <v>982</v>
      </c>
    </row>
    <row r="34" spans="11:12" x14ac:dyDescent="0.25">
      <c r="K34" s="156" t="s">
        <v>1296</v>
      </c>
      <c r="L34" s="156" t="s">
        <v>983</v>
      </c>
    </row>
    <row r="35" spans="11:12" x14ac:dyDescent="0.25">
      <c r="K35" s="156" t="s">
        <v>1297</v>
      </c>
      <c r="L35" s="156" t="s">
        <v>984</v>
      </c>
    </row>
    <row r="36" spans="11:12" x14ac:dyDescent="0.25">
      <c r="K36" s="156" t="s">
        <v>1298</v>
      </c>
      <c r="L36" s="156" t="s">
        <v>985</v>
      </c>
    </row>
    <row r="37" spans="11:12" x14ac:dyDescent="0.25">
      <c r="K37" s="156" t="s">
        <v>1299</v>
      </c>
      <c r="L37" s="156" t="s">
        <v>986</v>
      </c>
    </row>
    <row r="38" spans="11:12" x14ac:dyDescent="0.25">
      <c r="K38" s="156" t="s">
        <v>1300</v>
      </c>
      <c r="L38" s="156" t="s">
        <v>987</v>
      </c>
    </row>
    <row r="39" spans="11:12" x14ac:dyDescent="0.25">
      <c r="K39" s="156" t="s">
        <v>1301</v>
      </c>
      <c r="L39" s="156" t="s">
        <v>988</v>
      </c>
    </row>
    <row r="40" spans="11:12" x14ac:dyDescent="0.25">
      <c r="K40" s="156" t="s">
        <v>1302</v>
      </c>
      <c r="L40" s="156" t="s">
        <v>989</v>
      </c>
    </row>
    <row r="41" spans="11:12" x14ac:dyDescent="0.25">
      <c r="K41" s="156" t="s">
        <v>1303</v>
      </c>
      <c r="L41" s="156" t="s">
        <v>990</v>
      </c>
    </row>
    <row r="42" spans="11:12" x14ac:dyDescent="0.25">
      <c r="K42" s="158" t="s">
        <v>1583</v>
      </c>
      <c r="L42" s="156" t="s">
        <v>1582</v>
      </c>
    </row>
    <row r="43" spans="11:12" x14ac:dyDescent="0.25">
      <c r="K43" s="158" t="s">
        <v>1584</v>
      </c>
      <c r="L43" s="156" t="s">
        <v>1703</v>
      </c>
    </row>
    <row r="44" spans="11:12" x14ac:dyDescent="0.25">
      <c r="K44" s="156" t="s">
        <v>1304</v>
      </c>
      <c r="L44" s="156" t="s">
        <v>991</v>
      </c>
    </row>
    <row r="45" spans="11:12" x14ac:dyDescent="0.25">
      <c r="K45" s="156" t="s">
        <v>1305</v>
      </c>
      <c r="L45" s="156" t="s">
        <v>992</v>
      </c>
    </row>
    <row r="46" spans="11:12" x14ac:dyDescent="0.25">
      <c r="K46" s="156" t="s">
        <v>1306</v>
      </c>
      <c r="L46" s="156" t="s">
        <v>993</v>
      </c>
    </row>
    <row r="47" spans="11:12" x14ac:dyDescent="0.25">
      <c r="K47" s="156" t="s">
        <v>1307</v>
      </c>
      <c r="L47" s="156" t="s">
        <v>994</v>
      </c>
    </row>
    <row r="48" spans="11:12" x14ac:dyDescent="0.25">
      <c r="K48" s="156" t="s">
        <v>1308</v>
      </c>
      <c r="L48" s="156" t="s">
        <v>995</v>
      </c>
    </row>
    <row r="49" spans="11:12" x14ac:dyDescent="0.25">
      <c r="K49" s="156" t="s">
        <v>1309</v>
      </c>
      <c r="L49" s="156" t="s">
        <v>996</v>
      </c>
    </row>
    <row r="50" spans="11:12" x14ac:dyDescent="0.25">
      <c r="K50" s="156" t="s">
        <v>1310</v>
      </c>
      <c r="L50" s="156" t="s">
        <v>997</v>
      </c>
    </row>
    <row r="51" spans="11:12" x14ac:dyDescent="0.25">
      <c r="K51" s="156" t="s">
        <v>1311</v>
      </c>
      <c r="L51" s="156" t="s">
        <v>998</v>
      </c>
    </row>
    <row r="52" spans="11:12" x14ac:dyDescent="0.25">
      <c r="K52" s="156" t="s">
        <v>1312</v>
      </c>
      <c r="L52" s="156" t="s">
        <v>999</v>
      </c>
    </row>
    <row r="53" spans="11:12" x14ac:dyDescent="0.25">
      <c r="K53" s="156" t="s">
        <v>1313</v>
      </c>
      <c r="L53" s="156" t="s">
        <v>1000</v>
      </c>
    </row>
    <row r="54" spans="11:12" x14ac:dyDescent="0.25">
      <c r="K54" s="156" t="s">
        <v>1314</v>
      </c>
      <c r="L54" s="156" t="s">
        <v>1001</v>
      </c>
    </row>
    <row r="55" spans="11:12" x14ac:dyDescent="0.25">
      <c r="K55" s="156" t="s">
        <v>1315</v>
      </c>
      <c r="L55" s="156" t="s">
        <v>1002</v>
      </c>
    </row>
    <row r="56" spans="11:12" x14ac:dyDescent="0.25">
      <c r="K56" s="156" t="s">
        <v>1316</v>
      </c>
      <c r="L56" s="156" t="s">
        <v>1003</v>
      </c>
    </row>
    <row r="57" spans="11:12" x14ac:dyDescent="0.25">
      <c r="K57" s="156" t="s">
        <v>1317</v>
      </c>
      <c r="L57" s="156" t="s">
        <v>1004</v>
      </c>
    </row>
    <row r="58" spans="11:12" x14ac:dyDescent="0.25">
      <c r="K58" s="156" t="s">
        <v>1318</v>
      </c>
      <c r="L58" s="156" t="s">
        <v>1005</v>
      </c>
    </row>
    <row r="59" spans="11:12" x14ac:dyDescent="0.25">
      <c r="K59" s="156" t="s">
        <v>1319</v>
      </c>
      <c r="L59" s="156" t="s">
        <v>1006</v>
      </c>
    </row>
    <row r="60" spans="11:12" x14ac:dyDescent="0.25">
      <c r="K60" s="156" t="s">
        <v>1320</v>
      </c>
      <c r="L60" s="156" t="s">
        <v>1007</v>
      </c>
    </row>
    <row r="61" spans="11:12" x14ac:dyDescent="0.25">
      <c r="K61" s="156" t="s">
        <v>1321</v>
      </c>
      <c r="L61" s="156" t="s">
        <v>1008</v>
      </c>
    </row>
    <row r="62" spans="11:12" x14ac:dyDescent="0.25">
      <c r="K62" s="156" t="s">
        <v>1322</v>
      </c>
      <c r="L62" s="156" t="s">
        <v>1009</v>
      </c>
    </row>
    <row r="63" spans="11:12" x14ac:dyDescent="0.25">
      <c r="K63" s="156" t="s">
        <v>1323</v>
      </c>
      <c r="L63" s="156" t="s">
        <v>1010</v>
      </c>
    </row>
    <row r="64" spans="11:12" x14ac:dyDescent="0.25">
      <c r="K64" s="156" t="s">
        <v>1324</v>
      </c>
      <c r="L64" s="156" t="s">
        <v>1011</v>
      </c>
    </row>
    <row r="65" spans="11:12" x14ac:dyDescent="0.25">
      <c r="K65" s="156" t="s">
        <v>1325</v>
      </c>
      <c r="L65" s="156" t="s">
        <v>1012</v>
      </c>
    </row>
    <row r="66" spans="11:12" x14ac:dyDescent="0.25">
      <c r="K66" s="156" t="s">
        <v>1326</v>
      </c>
      <c r="L66" s="156" t="s">
        <v>1013</v>
      </c>
    </row>
    <row r="67" spans="11:12" x14ac:dyDescent="0.25">
      <c r="K67" s="156" t="s">
        <v>1327</v>
      </c>
      <c r="L67" s="156" t="s">
        <v>1014</v>
      </c>
    </row>
    <row r="68" spans="11:12" x14ac:dyDescent="0.25">
      <c r="K68" s="156" t="s">
        <v>1328</v>
      </c>
      <c r="L68" s="156" t="s">
        <v>1015</v>
      </c>
    </row>
    <row r="69" spans="11:12" x14ac:dyDescent="0.25">
      <c r="K69" s="156" t="s">
        <v>1329</v>
      </c>
      <c r="L69" s="156" t="s">
        <v>1016</v>
      </c>
    </row>
    <row r="70" spans="11:12" x14ac:dyDescent="0.25">
      <c r="K70" s="156" t="s">
        <v>1330</v>
      </c>
      <c r="L70" s="156" t="s">
        <v>1017</v>
      </c>
    </row>
    <row r="71" spans="11:12" x14ac:dyDescent="0.25">
      <c r="K71" s="157" t="s">
        <v>1715</v>
      </c>
      <c r="L71" s="156" t="s">
        <v>1716</v>
      </c>
    </row>
    <row r="72" spans="11:12" x14ac:dyDescent="0.25">
      <c r="K72" s="156" t="s">
        <v>1331</v>
      </c>
      <c r="L72" s="156" t="s">
        <v>1018</v>
      </c>
    </row>
    <row r="73" spans="11:12" x14ac:dyDescent="0.25">
      <c r="K73" s="156" t="s">
        <v>1332</v>
      </c>
      <c r="L73" s="156" t="s">
        <v>1019</v>
      </c>
    </row>
    <row r="74" spans="11:12" x14ac:dyDescent="0.25">
      <c r="K74" s="156" t="s">
        <v>1333</v>
      </c>
      <c r="L74" s="156" t="s">
        <v>1020</v>
      </c>
    </row>
    <row r="75" spans="11:12" x14ac:dyDescent="0.25">
      <c r="K75" s="156" t="s">
        <v>1334</v>
      </c>
      <c r="L75" s="156" t="s">
        <v>1021</v>
      </c>
    </row>
    <row r="76" spans="11:12" x14ac:dyDescent="0.25">
      <c r="K76" s="156" t="s">
        <v>1335</v>
      </c>
      <c r="L76" s="156" t="s">
        <v>1022</v>
      </c>
    </row>
    <row r="77" spans="11:12" x14ac:dyDescent="0.25">
      <c r="K77" s="156" t="s">
        <v>1336</v>
      </c>
      <c r="L77" s="156" t="s">
        <v>1023</v>
      </c>
    </row>
    <row r="78" spans="11:12" x14ac:dyDescent="0.25">
      <c r="K78" s="156" t="s">
        <v>1337</v>
      </c>
      <c r="L78" s="156" t="s">
        <v>1024</v>
      </c>
    </row>
    <row r="79" spans="11:12" x14ac:dyDescent="0.25">
      <c r="K79" s="156" t="s">
        <v>1338</v>
      </c>
      <c r="L79" s="156" t="s">
        <v>1025</v>
      </c>
    </row>
    <row r="80" spans="11:12" x14ac:dyDescent="0.25">
      <c r="K80" s="156" t="s">
        <v>1339</v>
      </c>
      <c r="L80" s="156" t="s">
        <v>1026</v>
      </c>
    </row>
    <row r="81" spans="11:12" x14ac:dyDescent="0.25">
      <c r="K81" s="156" t="s">
        <v>1340</v>
      </c>
      <c r="L81" s="156" t="s">
        <v>1027</v>
      </c>
    </row>
    <row r="82" spans="11:12" x14ac:dyDescent="0.25">
      <c r="K82" s="156" t="s">
        <v>1341</v>
      </c>
      <c r="L82" s="156" t="s">
        <v>1028</v>
      </c>
    </row>
    <row r="83" spans="11:12" x14ac:dyDescent="0.25">
      <c r="K83" s="156" t="s">
        <v>1342</v>
      </c>
      <c r="L83" s="156" t="s">
        <v>1029</v>
      </c>
    </row>
    <row r="84" spans="11:12" x14ac:dyDescent="0.25">
      <c r="K84" s="156" t="s">
        <v>1343</v>
      </c>
      <c r="L84" s="156" t="s">
        <v>1030</v>
      </c>
    </row>
    <row r="85" spans="11:12" x14ac:dyDescent="0.25">
      <c r="K85" s="156" t="s">
        <v>1344</v>
      </c>
      <c r="L85" s="156" t="s">
        <v>1032</v>
      </c>
    </row>
    <row r="86" spans="11:12" x14ac:dyDescent="0.25">
      <c r="K86" s="156" t="s">
        <v>1345</v>
      </c>
      <c r="L86" s="156" t="s">
        <v>1033</v>
      </c>
    </row>
    <row r="87" spans="11:12" x14ac:dyDescent="0.25">
      <c r="K87" s="156" t="s">
        <v>1346</v>
      </c>
      <c r="L87" s="156" t="s">
        <v>1034</v>
      </c>
    </row>
    <row r="88" spans="11:12" x14ac:dyDescent="0.25">
      <c r="K88" s="156" t="s">
        <v>1347</v>
      </c>
      <c r="L88" s="156" t="s">
        <v>1035</v>
      </c>
    </row>
    <row r="89" spans="11:12" x14ac:dyDescent="0.25">
      <c r="K89" s="156" t="s">
        <v>1348</v>
      </c>
      <c r="L89" s="156" t="s">
        <v>1036</v>
      </c>
    </row>
    <row r="90" spans="11:12" x14ac:dyDescent="0.25">
      <c r="K90" s="156" t="s">
        <v>1349</v>
      </c>
      <c r="L90" s="156" t="s">
        <v>1037</v>
      </c>
    </row>
    <row r="91" spans="11:12" x14ac:dyDescent="0.25">
      <c r="K91" s="156" t="s">
        <v>1350</v>
      </c>
      <c r="L91" s="156" t="s">
        <v>1038</v>
      </c>
    </row>
    <row r="92" spans="11:12" x14ac:dyDescent="0.25">
      <c r="K92" s="156" t="s">
        <v>1351</v>
      </c>
      <c r="L92" s="156" t="s">
        <v>1039</v>
      </c>
    </row>
    <row r="93" spans="11:12" x14ac:dyDescent="0.25">
      <c r="K93" s="156" t="s">
        <v>1352</v>
      </c>
      <c r="L93" s="156" t="s">
        <v>1040</v>
      </c>
    </row>
    <row r="94" spans="11:12" x14ac:dyDescent="0.25">
      <c r="K94" s="156" t="s">
        <v>1353</v>
      </c>
      <c r="L94" s="156" t="s">
        <v>1041</v>
      </c>
    </row>
    <row r="95" spans="11:12" x14ac:dyDescent="0.25">
      <c r="K95" s="156" t="s">
        <v>1354</v>
      </c>
      <c r="L95" s="156" t="s">
        <v>1042</v>
      </c>
    </row>
    <row r="96" spans="11:12" x14ac:dyDescent="0.25">
      <c r="K96" s="156" t="s">
        <v>1355</v>
      </c>
      <c r="L96" s="156" t="s">
        <v>1043</v>
      </c>
    </row>
    <row r="97" spans="11:12" x14ac:dyDescent="0.25">
      <c r="K97" s="156" t="s">
        <v>1356</v>
      </c>
      <c r="L97" s="156" t="s">
        <v>1044</v>
      </c>
    </row>
    <row r="98" spans="11:12" x14ac:dyDescent="0.25">
      <c r="K98" s="156" t="s">
        <v>1357</v>
      </c>
      <c r="L98" s="156" t="s">
        <v>1045</v>
      </c>
    </row>
    <row r="99" spans="11:12" x14ac:dyDescent="0.25">
      <c r="K99" s="156" t="s">
        <v>1358</v>
      </c>
      <c r="L99" s="156" t="s">
        <v>1046</v>
      </c>
    </row>
    <row r="100" spans="11:12" x14ac:dyDescent="0.25">
      <c r="K100" s="156" t="s">
        <v>1359</v>
      </c>
      <c r="L100" s="156" t="s">
        <v>1047</v>
      </c>
    </row>
    <row r="101" spans="11:12" x14ac:dyDescent="0.25">
      <c r="K101" s="156" t="s">
        <v>1360</v>
      </c>
      <c r="L101" s="156" t="s">
        <v>1048</v>
      </c>
    </row>
    <row r="102" spans="11:12" x14ac:dyDescent="0.25">
      <c r="K102" s="156" t="s">
        <v>1361</v>
      </c>
      <c r="L102" s="156" t="s">
        <v>1049</v>
      </c>
    </row>
    <row r="103" spans="11:12" x14ac:dyDescent="0.25">
      <c r="K103" s="156" t="s">
        <v>1362</v>
      </c>
      <c r="L103" s="156" t="s">
        <v>1704</v>
      </c>
    </row>
    <row r="104" spans="11:12" x14ac:dyDescent="0.25">
      <c r="K104" s="156" t="s">
        <v>1363</v>
      </c>
      <c r="L104" s="156" t="s">
        <v>1050</v>
      </c>
    </row>
    <row r="105" spans="11:12" x14ac:dyDescent="0.25">
      <c r="K105" s="156" t="s">
        <v>1364</v>
      </c>
      <c r="L105" s="156" t="s">
        <v>1051</v>
      </c>
    </row>
    <row r="106" spans="11:12" x14ac:dyDescent="0.25">
      <c r="K106" s="156" t="s">
        <v>1365</v>
      </c>
      <c r="L106" s="156" t="s">
        <v>1053</v>
      </c>
    </row>
    <row r="107" spans="11:12" x14ac:dyDescent="0.25">
      <c r="K107" s="156" t="s">
        <v>1366</v>
      </c>
      <c r="L107" s="156" t="s">
        <v>1054</v>
      </c>
    </row>
    <row r="108" spans="11:12" x14ac:dyDescent="0.25">
      <c r="K108" s="156" t="s">
        <v>1367</v>
      </c>
      <c r="L108" s="156" t="s">
        <v>1055</v>
      </c>
    </row>
    <row r="109" spans="11:12" x14ac:dyDescent="0.25">
      <c r="K109" s="156" t="s">
        <v>1368</v>
      </c>
      <c r="L109" s="156" t="s">
        <v>1705</v>
      </c>
    </row>
    <row r="110" spans="11:12" x14ac:dyDescent="0.25">
      <c r="K110" s="156" t="s">
        <v>1369</v>
      </c>
      <c r="L110" s="156" t="s">
        <v>1056</v>
      </c>
    </row>
    <row r="111" spans="11:12" x14ac:dyDescent="0.25">
      <c r="K111" s="156" t="s">
        <v>1370</v>
      </c>
      <c r="L111" s="156" t="s">
        <v>1057</v>
      </c>
    </row>
    <row r="112" spans="11:12" x14ac:dyDescent="0.25">
      <c r="K112" s="156" t="s">
        <v>1371</v>
      </c>
      <c r="L112" s="156" t="s">
        <v>1058</v>
      </c>
    </row>
    <row r="113" spans="11:12" x14ac:dyDescent="0.25">
      <c r="K113" s="156" t="s">
        <v>1372</v>
      </c>
      <c r="L113" s="156" t="s">
        <v>1059</v>
      </c>
    </row>
    <row r="114" spans="11:12" x14ac:dyDescent="0.25">
      <c r="K114" s="156" t="s">
        <v>1373</v>
      </c>
      <c r="L114" s="156" t="s">
        <v>1060</v>
      </c>
    </row>
    <row r="115" spans="11:12" x14ac:dyDescent="0.25">
      <c r="K115" s="156" t="s">
        <v>1374</v>
      </c>
      <c r="L115" s="156" t="s">
        <v>1061</v>
      </c>
    </row>
    <row r="116" spans="11:12" x14ac:dyDescent="0.25">
      <c r="K116" s="156" t="s">
        <v>1375</v>
      </c>
      <c r="L116" s="156" t="s">
        <v>1062</v>
      </c>
    </row>
    <row r="117" spans="11:12" x14ac:dyDescent="0.25">
      <c r="K117" s="156" t="s">
        <v>1376</v>
      </c>
      <c r="L117" s="156" t="s">
        <v>1063</v>
      </c>
    </row>
    <row r="118" spans="11:12" x14ac:dyDescent="0.25">
      <c r="K118" s="156" t="s">
        <v>1377</v>
      </c>
      <c r="L118" s="156" t="s">
        <v>1064</v>
      </c>
    </row>
    <row r="119" spans="11:12" x14ac:dyDescent="0.25">
      <c r="K119" s="156" t="s">
        <v>1378</v>
      </c>
      <c r="L119" s="156" t="s">
        <v>1065</v>
      </c>
    </row>
    <row r="120" spans="11:12" x14ac:dyDescent="0.25">
      <c r="K120" s="156" t="s">
        <v>1379</v>
      </c>
      <c r="L120" s="156" t="s">
        <v>1066</v>
      </c>
    </row>
    <row r="121" spans="11:12" x14ac:dyDescent="0.25">
      <c r="K121" s="157" t="s">
        <v>1706</v>
      </c>
      <c r="L121" s="156" t="s">
        <v>1031</v>
      </c>
    </row>
    <row r="122" spans="11:12" x14ac:dyDescent="0.25">
      <c r="K122" s="156" t="s">
        <v>1380</v>
      </c>
      <c r="L122" s="156" t="s">
        <v>1067</v>
      </c>
    </row>
    <row r="123" spans="11:12" x14ac:dyDescent="0.25">
      <c r="K123" s="156" t="s">
        <v>1381</v>
      </c>
      <c r="L123" s="156" t="s">
        <v>1068</v>
      </c>
    </row>
    <row r="124" spans="11:12" x14ac:dyDescent="0.25">
      <c r="K124" s="156" t="s">
        <v>1382</v>
      </c>
      <c r="L124" s="156" t="s">
        <v>1069</v>
      </c>
    </row>
    <row r="125" spans="11:12" x14ac:dyDescent="0.25">
      <c r="K125" s="156" t="s">
        <v>1383</v>
      </c>
      <c r="L125" s="156" t="s">
        <v>1070</v>
      </c>
    </row>
    <row r="126" spans="11:12" x14ac:dyDescent="0.25">
      <c r="K126" s="156" t="s">
        <v>1384</v>
      </c>
      <c r="L126" s="156" t="s">
        <v>1071</v>
      </c>
    </row>
    <row r="127" spans="11:12" x14ac:dyDescent="0.25">
      <c r="K127" s="156" t="s">
        <v>1385</v>
      </c>
      <c r="L127" s="156" t="s">
        <v>1072</v>
      </c>
    </row>
    <row r="128" spans="11:12" x14ac:dyDescent="0.25">
      <c r="K128" s="156" t="s">
        <v>1386</v>
      </c>
      <c r="L128" s="156" t="s">
        <v>1073</v>
      </c>
    </row>
    <row r="129" spans="11:12" x14ac:dyDescent="0.25">
      <c r="K129" s="156" t="s">
        <v>1387</v>
      </c>
      <c r="L129" s="156" t="s">
        <v>1074</v>
      </c>
    </row>
    <row r="130" spans="11:12" x14ac:dyDescent="0.25">
      <c r="K130" s="157" t="s">
        <v>1707</v>
      </c>
      <c r="L130" s="156" t="s">
        <v>1708</v>
      </c>
    </row>
    <row r="131" spans="11:12" x14ac:dyDescent="0.25">
      <c r="K131" s="156" t="s">
        <v>1388</v>
      </c>
      <c r="L131" s="156" t="s">
        <v>1075</v>
      </c>
    </row>
    <row r="132" spans="11:12" x14ac:dyDescent="0.25">
      <c r="K132" s="156" t="s">
        <v>1389</v>
      </c>
      <c r="L132" s="156" t="s">
        <v>1076</v>
      </c>
    </row>
    <row r="133" spans="11:12" x14ac:dyDescent="0.25">
      <c r="K133" s="156" t="s">
        <v>1390</v>
      </c>
      <c r="L133" s="156" t="s">
        <v>1077</v>
      </c>
    </row>
    <row r="134" spans="11:12" x14ac:dyDescent="0.25">
      <c r="K134" s="156" t="s">
        <v>1391</v>
      </c>
      <c r="L134" s="156" t="s">
        <v>1078</v>
      </c>
    </row>
    <row r="135" spans="11:12" x14ac:dyDescent="0.25">
      <c r="K135" s="156" t="s">
        <v>1392</v>
      </c>
      <c r="L135" s="156" t="s">
        <v>1079</v>
      </c>
    </row>
    <row r="136" spans="11:12" x14ac:dyDescent="0.25">
      <c r="K136" s="156" t="s">
        <v>1393</v>
      </c>
      <c r="L136" s="156" t="s">
        <v>1080</v>
      </c>
    </row>
    <row r="137" spans="11:12" x14ac:dyDescent="0.25">
      <c r="K137" s="156" t="s">
        <v>1394</v>
      </c>
      <c r="L137" s="156" t="s">
        <v>1081</v>
      </c>
    </row>
    <row r="138" spans="11:12" x14ac:dyDescent="0.25">
      <c r="K138" s="156" t="s">
        <v>1395</v>
      </c>
      <c r="L138" s="156" t="s">
        <v>1082</v>
      </c>
    </row>
    <row r="139" spans="11:12" x14ac:dyDescent="0.25">
      <c r="K139" s="156" t="s">
        <v>1396</v>
      </c>
      <c r="L139" s="156" t="s">
        <v>1083</v>
      </c>
    </row>
    <row r="140" spans="11:12" x14ac:dyDescent="0.25">
      <c r="K140" s="156" t="s">
        <v>1397</v>
      </c>
      <c r="L140" s="156" t="s">
        <v>1084</v>
      </c>
    </row>
    <row r="141" spans="11:12" x14ac:dyDescent="0.25">
      <c r="K141" s="156" t="s">
        <v>1398</v>
      </c>
      <c r="L141" s="156" t="s">
        <v>1085</v>
      </c>
    </row>
    <row r="142" spans="11:12" x14ac:dyDescent="0.25">
      <c r="K142" s="156" t="s">
        <v>1399</v>
      </c>
      <c r="L142" s="156" t="s">
        <v>1086</v>
      </c>
    </row>
    <row r="143" spans="11:12" x14ac:dyDescent="0.25">
      <c r="K143" s="156" t="s">
        <v>1400</v>
      </c>
      <c r="L143" s="156" t="s">
        <v>1087</v>
      </c>
    </row>
    <row r="144" spans="11:12" x14ac:dyDescent="0.25">
      <c r="K144" s="156" t="s">
        <v>1401</v>
      </c>
      <c r="L144" s="156" t="s">
        <v>1088</v>
      </c>
    </row>
    <row r="145" spans="11:12" x14ac:dyDescent="0.25">
      <c r="K145" s="156" t="s">
        <v>1402</v>
      </c>
      <c r="L145" s="156" t="s">
        <v>1089</v>
      </c>
    </row>
    <row r="146" spans="11:12" x14ac:dyDescent="0.25">
      <c r="K146" s="156" t="s">
        <v>1403</v>
      </c>
      <c r="L146" s="156" t="s">
        <v>1090</v>
      </c>
    </row>
    <row r="147" spans="11:12" x14ac:dyDescent="0.25">
      <c r="K147" s="156" t="s">
        <v>1404</v>
      </c>
      <c r="L147" s="156" t="s">
        <v>1091</v>
      </c>
    </row>
    <row r="148" spans="11:12" x14ac:dyDescent="0.25">
      <c r="K148" s="156" t="s">
        <v>1405</v>
      </c>
      <c r="L148" s="156" t="s">
        <v>1092</v>
      </c>
    </row>
    <row r="149" spans="11:12" x14ac:dyDescent="0.25">
      <c r="K149" s="156" t="s">
        <v>1406</v>
      </c>
      <c r="L149" s="156" t="s">
        <v>1093</v>
      </c>
    </row>
    <row r="150" spans="11:12" x14ac:dyDescent="0.25">
      <c r="K150" s="156" t="s">
        <v>1407</v>
      </c>
      <c r="L150" s="156" t="s">
        <v>1094</v>
      </c>
    </row>
    <row r="151" spans="11:12" x14ac:dyDescent="0.25">
      <c r="K151" s="156" t="s">
        <v>1408</v>
      </c>
      <c r="L151" s="156" t="s">
        <v>1095</v>
      </c>
    </row>
    <row r="152" spans="11:12" x14ac:dyDescent="0.25">
      <c r="K152" s="156" t="s">
        <v>1409</v>
      </c>
      <c r="L152" s="156" t="s">
        <v>1096</v>
      </c>
    </row>
    <row r="153" spans="11:12" x14ac:dyDescent="0.25">
      <c r="K153" s="156" t="s">
        <v>1410</v>
      </c>
      <c r="L153" s="156" t="s">
        <v>1097</v>
      </c>
    </row>
    <row r="154" spans="11:12" x14ac:dyDescent="0.25">
      <c r="K154" s="156" t="s">
        <v>1411</v>
      </c>
      <c r="L154" s="156" t="s">
        <v>1098</v>
      </c>
    </row>
    <row r="155" spans="11:12" x14ac:dyDescent="0.25">
      <c r="K155" s="156" t="s">
        <v>1412</v>
      </c>
      <c r="L155" s="156" t="s">
        <v>1099</v>
      </c>
    </row>
    <row r="156" spans="11:12" x14ac:dyDescent="0.25">
      <c r="K156" s="156" t="s">
        <v>1413</v>
      </c>
      <c r="L156" s="156" t="s">
        <v>1100</v>
      </c>
    </row>
    <row r="157" spans="11:12" x14ac:dyDescent="0.25">
      <c r="K157" s="156" t="s">
        <v>1414</v>
      </c>
      <c r="L157" s="156" t="s">
        <v>1101</v>
      </c>
    </row>
    <row r="158" spans="11:12" x14ac:dyDescent="0.25">
      <c r="K158" s="156" t="s">
        <v>1415</v>
      </c>
      <c r="L158" s="156" t="s">
        <v>1102</v>
      </c>
    </row>
    <row r="159" spans="11:12" x14ac:dyDescent="0.25">
      <c r="K159" s="156" t="s">
        <v>1416</v>
      </c>
      <c r="L159" s="156" t="s">
        <v>1103</v>
      </c>
    </row>
    <row r="160" spans="11:12" x14ac:dyDescent="0.25">
      <c r="K160" s="156" t="s">
        <v>1417</v>
      </c>
      <c r="L160" s="156" t="s">
        <v>1104</v>
      </c>
    </row>
    <row r="161" spans="11:12" x14ac:dyDescent="0.25">
      <c r="K161" s="156" t="s">
        <v>1418</v>
      </c>
      <c r="L161" s="156" t="s">
        <v>1105</v>
      </c>
    </row>
    <row r="162" spans="11:12" x14ac:dyDescent="0.25">
      <c r="K162" s="156" t="s">
        <v>1419</v>
      </c>
      <c r="L162" s="156" t="s">
        <v>1106</v>
      </c>
    </row>
    <row r="163" spans="11:12" x14ac:dyDescent="0.25">
      <c r="K163" s="156" t="s">
        <v>1420</v>
      </c>
      <c r="L163" s="156" t="s">
        <v>1107</v>
      </c>
    </row>
    <row r="164" spans="11:12" x14ac:dyDescent="0.25">
      <c r="K164" s="156" t="s">
        <v>1421</v>
      </c>
      <c r="L164" s="156" t="s">
        <v>1108</v>
      </c>
    </row>
    <row r="165" spans="11:12" x14ac:dyDescent="0.25">
      <c r="K165" s="156" t="s">
        <v>1422</v>
      </c>
      <c r="L165" s="156" t="s">
        <v>1109</v>
      </c>
    </row>
    <row r="166" spans="11:12" x14ac:dyDescent="0.25">
      <c r="K166" s="156" t="s">
        <v>1423</v>
      </c>
      <c r="L166" s="156" t="s">
        <v>1110</v>
      </c>
    </row>
    <row r="167" spans="11:12" x14ac:dyDescent="0.25">
      <c r="K167" s="156" t="s">
        <v>1683</v>
      </c>
      <c r="L167" s="156" t="s">
        <v>1684</v>
      </c>
    </row>
    <row r="168" spans="11:12" x14ac:dyDescent="0.25">
      <c r="K168" s="156" t="s">
        <v>1424</v>
      </c>
      <c r="L168" s="156" t="s">
        <v>1111</v>
      </c>
    </row>
    <row r="169" spans="11:12" x14ac:dyDescent="0.25">
      <c r="K169" s="156" t="s">
        <v>1425</v>
      </c>
      <c r="L169" s="156" t="s">
        <v>1112</v>
      </c>
    </row>
    <row r="170" spans="11:12" x14ac:dyDescent="0.25">
      <c r="K170" s="156" t="s">
        <v>1426</v>
      </c>
      <c r="L170" s="156" t="s">
        <v>1113</v>
      </c>
    </row>
    <row r="171" spans="11:12" x14ac:dyDescent="0.25">
      <c r="K171" s="156" t="s">
        <v>1427</v>
      </c>
      <c r="L171" s="156" t="s">
        <v>1114</v>
      </c>
    </row>
    <row r="172" spans="11:12" x14ac:dyDescent="0.25">
      <c r="K172" s="156" t="s">
        <v>1428</v>
      </c>
      <c r="L172" s="156" t="s">
        <v>1115</v>
      </c>
    </row>
    <row r="173" spans="11:12" x14ac:dyDescent="0.25">
      <c r="K173" s="156" t="s">
        <v>1429</v>
      </c>
      <c r="L173" s="156" t="s">
        <v>1116</v>
      </c>
    </row>
    <row r="174" spans="11:12" x14ac:dyDescent="0.25">
      <c r="K174" s="156" t="s">
        <v>1430</v>
      </c>
      <c r="L174" s="156" t="s">
        <v>1117</v>
      </c>
    </row>
    <row r="175" spans="11:12" x14ac:dyDescent="0.25">
      <c r="K175" s="156" t="s">
        <v>1431</v>
      </c>
      <c r="L175" s="156" t="s">
        <v>1118</v>
      </c>
    </row>
    <row r="176" spans="11:12" x14ac:dyDescent="0.25">
      <c r="K176" s="156" t="s">
        <v>1432</v>
      </c>
      <c r="L176" s="156" t="s">
        <v>1119</v>
      </c>
    </row>
    <row r="177" spans="11:12" x14ac:dyDescent="0.25">
      <c r="K177" s="156" t="s">
        <v>1433</v>
      </c>
      <c r="L177" s="156" t="s">
        <v>1120</v>
      </c>
    </row>
    <row r="178" spans="11:12" x14ac:dyDescent="0.25">
      <c r="K178" s="156" t="s">
        <v>1434</v>
      </c>
      <c r="L178" s="156" t="s">
        <v>1121</v>
      </c>
    </row>
    <row r="179" spans="11:12" x14ac:dyDescent="0.25">
      <c r="K179" s="156" t="s">
        <v>1435</v>
      </c>
      <c r="L179" s="156" t="s">
        <v>1122</v>
      </c>
    </row>
    <row r="180" spans="11:12" x14ac:dyDescent="0.25">
      <c r="K180" s="156" t="s">
        <v>1436</v>
      </c>
      <c r="L180" s="156" t="s">
        <v>1123</v>
      </c>
    </row>
    <row r="181" spans="11:12" x14ac:dyDescent="0.25">
      <c r="K181" s="156" t="s">
        <v>1437</v>
      </c>
      <c r="L181" s="156" t="s">
        <v>1124</v>
      </c>
    </row>
    <row r="182" spans="11:12" x14ac:dyDescent="0.25">
      <c r="K182" s="156" t="s">
        <v>1438</v>
      </c>
      <c r="L182" s="156" t="s">
        <v>1125</v>
      </c>
    </row>
    <row r="183" spans="11:12" x14ac:dyDescent="0.25">
      <c r="K183" s="156" t="s">
        <v>1439</v>
      </c>
      <c r="L183" s="156" t="s">
        <v>1126</v>
      </c>
    </row>
    <row r="184" spans="11:12" x14ac:dyDescent="0.25">
      <c r="K184" s="156" t="s">
        <v>1440</v>
      </c>
      <c r="L184" s="156" t="s">
        <v>1127</v>
      </c>
    </row>
    <row r="185" spans="11:12" x14ac:dyDescent="0.25">
      <c r="K185" s="156" t="s">
        <v>1441</v>
      </c>
      <c r="L185" s="156" t="s">
        <v>1128</v>
      </c>
    </row>
    <row r="186" spans="11:12" x14ac:dyDescent="0.25">
      <c r="K186" s="156" t="s">
        <v>1442</v>
      </c>
      <c r="L186" s="156" t="s">
        <v>1129</v>
      </c>
    </row>
    <row r="187" spans="11:12" x14ac:dyDescent="0.25">
      <c r="K187" s="156" t="s">
        <v>1443</v>
      </c>
      <c r="L187" s="156" t="s">
        <v>1130</v>
      </c>
    </row>
    <row r="188" spans="11:12" x14ac:dyDescent="0.25">
      <c r="K188" s="156" t="s">
        <v>1444</v>
      </c>
      <c r="L188" s="156" t="s">
        <v>1131</v>
      </c>
    </row>
    <row r="189" spans="11:12" x14ac:dyDescent="0.25">
      <c r="K189" s="156" t="s">
        <v>1445</v>
      </c>
      <c r="L189" s="156" t="s">
        <v>1132</v>
      </c>
    </row>
    <row r="190" spans="11:12" x14ac:dyDescent="0.25">
      <c r="K190" s="156" t="s">
        <v>1446</v>
      </c>
      <c r="L190" s="156" t="s">
        <v>1133</v>
      </c>
    </row>
    <row r="191" spans="11:12" x14ac:dyDescent="0.25">
      <c r="K191" s="156" t="s">
        <v>1447</v>
      </c>
      <c r="L191" s="156" t="s">
        <v>1134</v>
      </c>
    </row>
    <row r="192" spans="11:12" x14ac:dyDescent="0.25">
      <c r="K192" s="156" t="s">
        <v>1448</v>
      </c>
      <c r="L192" s="156" t="s">
        <v>1135</v>
      </c>
    </row>
    <row r="193" spans="11:12" x14ac:dyDescent="0.25">
      <c r="K193" s="156" t="s">
        <v>1449</v>
      </c>
      <c r="L193" s="156" t="s">
        <v>1136</v>
      </c>
    </row>
    <row r="194" spans="11:12" x14ac:dyDescent="0.25">
      <c r="K194" s="156" t="s">
        <v>1450</v>
      </c>
      <c r="L194" s="156" t="s">
        <v>1137</v>
      </c>
    </row>
    <row r="195" spans="11:12" x14ac:dyDescent="0.25">
      <c r="K195" s="156" t="s">
        <v>1451</v>
      </c>
      <c r="L195" s="156" t="s">
        <v>1138</v>
      </c>
    </row>
    <row r="196" spans="11:12" x14ac:dyDescent="0.25">
      <c r="K196" s="156" t="s">
        <v>1452</v>
      </c>
      <c r="L196" s="156" t="s">
        <v>1139</v>
      </c>
    </row>
    <row r="197" spans="11:12" x14ac:dyDescent="0.25">
      <c r="K197" s="156" t="s">
        <v>1453</v>
      </c>
      <c r="L197" s="156" t="s">
        <v>1140</v>
      </c>
    </row>
    <row r="198" spans="11:12" x14ac:dyDescent="0.25">
      <c r="K198" s="156" t="s">
        <v>1454</v>
      </c>
      <c r="L198" s="156" t="s">
        <v>1141</v>
      </c>
    </row>
    <row r="199" spans="11:12" x14ac:dyDescent="0.25">
      <c r="K199" s="156" t="s">
        <v>1455</v>
      </c>
      <c r="L199" s="156" t="s">
        <v>1142</v>
      </c>
    </row>
    <row r="200" spans="11:12" x14ac:dyDescent="0.25">
      <c r="K200" s="156" t="s">
        <v>1456</v>
      </c>
      <c r="L200" s="156" t="s">
        <v>1143</v>
      </c>
    </row>
    <row r="201" spans="11:12" x14ac:dyDescent="0.25">
      <c r="K201" s="156" t="s">
        <v>1457</v>
      </c>
      <c r="L201" s="156" t="s">
        <v>1144</v>
      </c>
    </row>
    <row r="202" spans="11:12" x14ac:dyDescent="0.25">
      <c r="K202" s="156" t="s">
        <v>1458</v>
      </c>
      <c r="L202" s="156" t="s">
        <v>1145</v>
      </c>
    </row>
    <row r="203" spans="11:12" x14ac:dyDescent="0.25">
      <c r="K203" s="156" t="s">
        <v>1459</v>
      </c>
      <c r="L203" s="156" t="s">
        <v>1146</v>
      </c>
    </row>
    <row r="204" spans="11:12" x14ac:dyDescent="0.25">
      <c r="K204" s="156" t="s">
        <v>1460</v>
      </c>
      <c r="L204" s="156" t="s">
        <v>1147</v>
      </c>
    </row>
    <row r="205" spans="11:12" x14ac:dyDescent="0.25">
      <c r="K205" s="156" t="s">
        <v>1461</v>
      </c>
      <c r="L205" s="156" t="s">
        <v>1148</v>
      </c>
    </row>
    <row r="206" spans="11:12" x14ac:dyDescent="0.25">
      <c r="K206" s="156" t="s">
        <v>1462</v>
      </c>
      <c r="L206" s="156" t="s">
        <v>1149</v>
      </c>
    </row>
    <row r="207" spans="11:12" x14ac:dyDescent="0.25">
      <c r="K207" s="156" t="s">
        <v>1463</v>
      </c>
      <c r="L207" s="156" t="s">
        <v>1150</v>
      </c>
    </row>
    <row r="208" spans="11:12" x14ac:dyDescent="0.25">
      <c r="K208" s="156" t="s">
        <v>1464</v>
      </c>
      <c r="L208" s="156" t="s">
        <v>1151</v>
      </c>
    </row>
    <row r="209" spans="11:12" x14ac:dyDescent="0.25">
      <c r="K209" s="156" t="s">
        <v>1465</v>
      </c>
      <c r="L209" s="156" t="s">
        <v>1152</v>
      </c>
    </row>
    <row r="210" spans="11:12" x14ac:dyDescent="0.25">
      <c r="K210" s="156" t="s">
        <v>1466</v>
      </c>
      <c r="L210" s="156" t="s">
        <v>1153</v>
      </c>
    </row>
    <row r="211" spans="11:12" x14ac:dyDescent="0.25">
      <c r="K211" s="156" t="s">
        <v>1467</v>
      </c>
      <c r="L211" s="156" t="s">
        <v>1154</v>
      </c>
    </row>
    <row r="212" spans="11:12" x14ac:dyDescent="0.25">
      <c r="K212" s="156" t="s">
        <v>1468</v>
      </c>
      <c r="L212" s="156" t="s">
        <v>1155</v>
      </c>
    </row>
    <row r="213" spans="11:12" x14ac:dyDescent="0.25">
      <c r="K213" s="156" t="s">
        <v>1469</v>
      </c>
      <c r="L213" s="156" t="s">
        <v>1156</v>
      </c>
    </row>
    <row r="214" spans="11:12" x14ac:dyDescent="0.25">
      <c r="K214" s="156" t="s">
        <v>1470</v>
      </c>
      <c r="L214" s="156" t="s">
        <v>1157</v>
      </c>
    </row>
    <row r="215" spans="11:12" x14ac:dyDescent="0.25">
      <c r="K215" s="156" t="s">
        <v>1471</v>
      </c>
      <c r="L215" s="156" t="s">
        <v>1158</v>
      </c>
    </row>
    <row r="216" spans="11:12" x14ac:dyDescent="0.25">
      <c r="K216" s="156" t="s">
        <v>1472</v>
      </c>
      <c r="L216" s="156" t="s">
        <v>1159</v>
      </c>
    </row>
    <row r="217" spans="11:12" x14ac:dyDescent="0.25">
      <c r="K217" s="156" t="s">
        <v>1473</v>
      </c>
      <c r="L217" s="156" t="s">
        <v>1160</v>
      </c>
    </row>
    <row r="218" spans="11:12" x14ac:dyDescent="0.25">
      <c r="K218" s="156" t="s">
        <v>1474</v>
      </c>
      <c r="L218" s="156" t="s">
        <v>1161</v>
      </c>
    </row>
    <row r="219" spans="11:12" x14ac:dyDescent="0.25">
      <c r="K219" s="156" t="s">
        <v>1475</v>
      </c>
      <c r="L219" s="156" t="s">
        <v>1162</v>
      </c>
    </row>
    <row r="220" spans="11:12" x14ac:dyDescent="0.25">
      <c r="K220" s="156" t="s">
        <v>1476</v>
      </c>
      <c r="L220" s="156" t="s">
        <v>1163</v>
      </c>
    </row>
    <row r="221" spans="11:12" x14ac:dyDescent="0.25">
      <c r="K221" s="156" t="s">
        <v>1477</v>
      </c>
      <c r="L221" s="156" t="s">
        <v>1164</v>
      </c>
    </row>
    <row r="222" spans="11:12" x14ac:dyDescent="0.25">
      <c r="K222" s="156" t="s">
        <v>1478</v>
      </c>
      <c r="L222" s="156" t="s">
        <v>1165</v>
      </c>
    </row>
    <row r="223" spans="11:12" x14ac:dyDescent="0.25">
      <c r="K223" s="156" t="s">
        <v>1479</v>
      </c>
      <c r="L223" s="156" t="s">
        <v>1166</v>
      </c>
    </row>
    <row r="224" spans="11:12" x14ac:dyDescent="0.25">
      <c r="K224" s="156" t="s">
        <v>1480</v>
      </c>
      <c r="L224" s="156" t="s">
        <v>1167</v>
      </c>
    </row>
    <row r="225" spans="11:12" x14ac:dyDescent="0.25">
      <c r="K225" s="156" t="s">
        <v>1481</v>
      </c>
      <c r="L225" s="156" t="s">
        <v>1168</v>
      </c>
    </row>
    <row r="226" spans="11:12" x14ac:dyDescent="0.25">
      <c r="K226" s="156" t="s">
        <v>1482</v>
      </c>
      <c r="L226" s="156" t="s">
        <v>1169</v>
      </c>
    </row>
    <row r="227" spans="11:12" x14ac:dyDescent="0.25">
      <c r="K227" s="156" t="s">
        <v>1483</v>
      </c>
      <c r="L227" s="156" t="s">
        <v>1170</v>
      </c>
    </row>
    <row r="228" spans="11:12" x14ac:dyDescent="0.25">
      <c r="K228" s="156" t="s">
        <v>1484</v>
      </c>
      <c r="L228" s="156" t="s">
        <v>1171</v>
      </c>
    </row>
    <row r="229" spans="11:12" x14ac:dyDescent="0.25">
      <c r="K229" s="156" t="s">
        <v>1485</v>
      </c>
      <c r="L229" s="156" t="s">
        <v>1172</v>
      </c>
    </row>
    <row r="230" spans="11:12" x14ac:dyDescent="0.25">
      <c r="K230" s="156" t="s">
        <v>1486</v>
      </c>
      <c r="L230" s="156" t="s">
        <v>1173</v>
      </c>
    </row>
    <row r="231" spans="11:12" x14ac:dyDescent="0.25">
      <c r="K231" s="156" t="s">
        <v>1487</v>
      </c>
      <c r="L231" s="156" t="s">
        <v>1174</v>
      </c>
    </row>
    <row r="232" spans="11:12" x14ac:dyDescent="0.25">
      <c r="K232" s="156" t="s">
        <v>1488</v>
      </c>
      <c r="L232" s="156" t="s">
        <v>1175</v>
      </c>
    </row>
    <row r="233" spans="11:12" x14ac:dyDescent="0.25">
      <c r="K233" s="156" t="s">
        <v>1489</v>
      </c>
      <c r="L233" s="156" t="s">
        <v>1176</v>
      </c>
    </row>
    <row r="234" spans="11:12" x14ac:dyDescent="0.25">
      <c r="K234" s="156" t="s">
        <v>1490</v>
      </c>
      <c r="L234" s="156" t="s">
        <v>1177</v>
      </c>
    </row>
    <row r="235" spans="11:12" x14ac:dyDescent="0.25">
      <c r="K235" s="156" t="s">
        <v>1491</v>
      </c>
      <c r="L235" s="156" t="s">
        <v>1178</v>
      </c>
    </row>
    <row r="236" spans="11:12" x14ac:dyDescent="0.25">
      <c r="K236" s="156" t="s">
        <v>1492</v>
      </c>
      <c r="L236" s="156" t="s">
        <v>1179</v>
      </c>
    </row>
    <row r="237" spans="11:12" x14ac:dyDescent="0.25">
      <c r="K237" s="156" t="s">
        <v>1493</v>
      </c>
      <c r="L237" s="156" t="s">
        <v>1180</v>
      </c>
    </row>
    <row r="238" spans="11:12" x14ac:dyDescent="0.25">
      <c r="K238" s="156" t="s">
        <v>1494</v>
      </c>
      <c r="L238" s="156" t="s">
        <v>1181</v>
      </c>
    </row>
    <row r="239" spans="11:12" x14ac:dyDescent="0.25">
      <c r="K239" s="156" t="s">
        <v>1495</v>
      </c>
      <c r="L239" s="156" t="s">
        <v>1182</v>
      </c>
    </row>
    <row r="240" spans="11:12" x14ac:dyDescent="0.25">
      <c r="K240" s="156" t="s">
        <v>1496</v>
      </c>
      <c r="L240" s="156" t="s">
        <v>1183</v>
      </c>
    </row>
    <row r="241" spans="11:12" x14ac:dyDescent="0.25">
      <c r="K241" s="156" t="s">
        <v>1497</v>
      </c>
      <c r="L241" s="156" t="s">
        <v>1184</v>
      </c>
    </row>
    <row r="242" spans="11:12" x14ac:dyDescent="0.25">
      <c r="K242" s="156" t="s">
        <v>1498</v>
      </c>
      <c r="L242" s="156" t="s">
        <v>1185</v>
      </c>
    </row>
    <row r="243" spans="11:12" x14ac:dyDescent="0.25">
      <c r="K243" s="156" t="s">
        <v>1499</v>
      </c>
      <c r="L243" s="156" t="s">
        <v>1186</v>
      </c>
    </row>
    <row r="244" spans="11:12" x14ac:dyDescent="0.25">
      <c r="K244" s="156" t="s">
        <v>1500</v>
      </c>
      <c r="L244" s="156" t="s">
        <v>1187</v>
      </c>
    </row>
    <row r="245" spans="11:12" x14ac:dyDescent="0.25">
      <c r="K245" s="156" t="s">
        <v>1501</v>
      </c>
      <c r="L245" s="156" t="s">
        <v>1188</v>
      </c>
    </row>
    <row r="246" spans="11:12" x14ac:dyDescent="0.25">
      <c r="K246" s="156" t="s">
        <v>1502</v>
      </c>
      <c r="L246" s="156" t="s">
        <v>1189</v>
      </c>
    </row>
    <row r="247" spans="11:12" x14ac:dyDescent="0.25">
      <c r="K247" s="156" t="s">
        <v>1503</v>
      </c>
      <c r="L247" s="156" t="s">
        <v>1190</v>
      </c>
    </row>
    <row r="248" spans="11:12" x14ac:dyDescent="0.25">
      <c r="K248" s="156" t="s">
        <v>1504</v>
      </c>
      <c r="L248" s="156" t="s">
        <v>1191</v>
      </c>
    </row>
    <row r="249" spans="11:12" x14ac:dyDescent="0.25">
      <c r="K249" s="156" t="s">
        <v>1505</v>
      </c>
      <c r="L249" s="156" t="s">
        <v>1192</v>
      </c>
    </row>
    <row r="250" spans="11:12" x14ac:dyDescent="0.25">
      <c r="K250" s="156" t="s">
        <v>1506</v>
      </c>
      <c r="L250" s="156" t="s">
        <v>1193</v>
      </c>
    </row>
    <row r="251" spans="11:12" x14ac:dyDescent="0.25">
      <c r="K251" s="156" t="s">
        <v>1507</v>
      </c>
      <c r="L251" s="156" t="s">
        <v>1194</v>
      </c>
    </row>
    <row r="252" spans="11:12" x14ac:dyDescent="0.25">
      <c r="K252" s="156" t="s">
        <v>1508</v>
      </c>
      <c r="L252" s="156" t="s">
        <v>1195</v>
      </c>
    </row>
    <row r="253" spans="11:12" x14ac:dyDescent="0.25">
      <c r="K253" s="156" t="s">
        <v>1509</v>
      </c>
      <c r="L253" s="156" t="s">
        <v>1196</v>
      </c>
    </row>
    <row r="254" spans="11:12" x14ac:dyDescent="0.25">
      <c r="K254" s="156" t="s">
        <v>1510</v>
      </c>
      <c r="L254" s="156" t="s">
        <v>1197</v>
      </c>
    </row>
    <row r="255" spans="11:12" x14ac:dyDescent="0.25">
      <c r="K255" s="156" t="s">
        <v>1511</v>
      </c>
      <c r="L255" s="156" t="s">
        <v>1198</v>
      </c>
    </row>
    <row r="256" spans="11:12" x14ac:dyDescent="0.25">
      <c r="K256" s="156" t="s">
        <v>1512</v>
      </c>
      <c r="L256" s="156" t="s">
        <v>1199</v>
      </c>
    </row>
    <row r="257" spans="11:12" x14ac:dyDescent="0.25">
      <c r="K257" s="156" t="s">
        <v>1513</v>
      </c>
      <c r="L257" s="156" t="s">
        <v>1200</v>
      </c>
    </row>
    <row r="258" spans="11:12" x14ac:dyDescent="0.25">
      <c r="K258" s="156" t="s">
        <v>1514</v>
      </c>
      <c r="L258" s="156" t="s">
        <v>1201</v>
      </c>
    </row>
    <row r="259" spans="11:12" x14ac:dyDescent="0.25">
      <c r="K259" s="156" t="s">
        <v>1515</v>
      </c>
      <c r="L259" s="156" t="s">
        <v>1202</v>
      </c>
    </row>
    <row r="260" spans="11:12" x14ac:dyDescent="0.25">
      <c r="K260" s="156" t="s">
        <v>1516</v>
      </c>
      <c r="L260" s="156" t="s">
        <v>1203</v>
      </c>
    </row>
    <row r="261" spans="11:12" x14ac:dyDescent="0.25">
      <c r="K261" s="156" t="s">
        <v>1517</v>
      </c>
      <c r="L261" s="156" t="s">
        <v>1204</v>
      </c>
    </row>
    <row r="262" spans="11:12" x14ac:dyDescent="0.25">
      <c r="K262" s="156" t="s">
        <v>1518</v>
      </c>
      <c r="L262" s="156" t="s">
        <v>1205</v>
      </c>
    </row>
    <row r="263" spans="11:12" x14ac:dyDescent="0.25">
      <c r="K263" s="156" t="s">
        <v>1519</v>
      </c>
      <c r="L263" s="156" t="s">
        <v>1206</v>
      </c>
    </row>
    <row r="264" spans="11:12" x14ac:dyDescent="0.25">
      <c r="K264" s="156" t="s">
        <v>1520</v>
      </c>
      <c r="L264" s="156" t="s">
        <v>1207</v>
      </c>
    </row>
    <row r="265" spans="11:12" x14ac:dyDescent="0.25">
      <c r="K265" s="156" t="s">
        <v>1521</v>
      </c>
      <c r="L265" s="156" t="s">
        <v>1208</v>
      </c>
    </row>
    <row r="266" spans="11:12" x14ac:dyDescent="0.25">
      <c r="K266" s="156" t="s">
        <v>1522</v>
      </c>
      <c r="L266" s="156" t="s">
        <v>1209</v>
      </c>
    </row>
    <row r="267" spans="11:12" x14ac:dyDescent="0.25">
      <c r="K267" s="156" t="s">
        <v>1523</v>
      </c>
      <c r="L267" s="156" t="s">
        <v>1210</v>
      </c>
    </row>
    <row r="268" spans="11:12" x14ac:dyDescent="0.25">
      <c r="K268" s="156" t="s">
        <v>1524</v>
      </c>
      <c r="L268" s="156" t="s">
        <v>1211</v>
      </c>
    </row>
    <row r="269" spans="11:12" x14ac:dyDescent="0.25">
      <c r="K269" s="156" t="s">
        <v>1525</v>
      </c>
      <c r="L269" s="156" t="s">
        <v>1212</v>
      </c>
    </row>
    <row r="270" spans="11:12" x14ac:dyDescent="0.25">
      <c r="K270" s="156" t="s">
        <v>1526</v>
      </c>
      <c r="L270" s="156" t="s">
        <v>1213</v>
      </c>
    </row>
    <row r="271" spans="11:12" x14ac:dyDescent="0.25">
      <c r="K271" s="156" t="s">
        <v>1527</v>
      </c>
      <c r="L271" s="156" t="s">
        <v>1214</v>
      </c>
    </row>
    <row r="272" spans="11:12" x14ac:dyDescent="0.25">
      <c r="K272" s="156" t="s">
        <v>1528</v>
      </c>
      <c r="L272" s="156" t="s">
        <v>1215</v>
      </c>
    </row>
    <row r="273" spans="11:12" x14ac:dyDescent="0.25">
      <c r="K273" s="156" t="s">
        <v>1529</v>
      </c>
      <c r="L273" s="156" t="s">
        <v>1216</v>
      </c>
    </row>
    <row r="274" spans="11:12" x14ac:dyDescent="0.25">
      <c r="K274" s="156" t="s">
        <v>1530</v>
      </c>
      <c r="L274" s="156" t="s">
        <v>1217</v>
      </c>
    </row>
    <row r="275" spans="11:12" x14ac:dyDescent="0.25">
      <c r="K275" s="156" t="s">
        <v>1531</v>
      </c>
      <c r="L275" s="156" t="s">
        <v>1218</v>
      </c>
    </row>
    <row r="276" spans="11:12" x14ac:dyDescent="0.25">
      <c r="K276" s="156" t="s">
        <v>1532</v>
      </c>
      <c r="L276" s="156" t="s">
        <v>1219</v>
      </c>
    </row>
    <row r="277" spans="11:12" x14ac:dyDescent="0.25">
      <c r="K277" s="156" t="s">
        <v>1533</v>
      </c>
      <c r="L277" s="156" t="s">
        <v>1220</v>
      </c>
    </row>
    <row r="278" spans="11:12" x14ac:dyDescent="0.25">
      <c r="K278" s="157" t="s">
        <v>1709</v>
      </c>
      <c r="L278" s="156" t="s">
        <v>1052</v>
      </c>
    </row>
    <row r="279" spans="11:12" x14ac:dyDescent="0.25">
      <c r="K279" s="156" t="s">
        <v>1534</v>
      </c>
      <c r="L279" s="156" t="s">
        <v>1221</v>
      </c>
    </row>
    <row r="280" spans="11:12" x14ac:dyDescent="0.25">
      <c r="K280" s="156" t="s">
        <v>1535</v>
      </c>
      <c r="L280" s="156" t="s">
        <v>1222</v>
      </c>
    </row>
    <row r="281" spans="11:12" x14ac:dyDescent="0.25">
      <c r="K281" s="156" t="s">
        <v>1536</v>
      </c>
      <c r="L281" s="156" t="s">
        <v>1223</v>
      </c>
    </row>
    <row r="282" spans="11:12" x14ac:dyDescent="0.25">
      <c r="K282" s="156" t="s">
        <v>1537</v>
      </c>
      <c r="L282" s="156" t="s">
        <v>1224</v>
      </c>
    </row>
    <row r="283" spans="11:12" x14ac:dyDescent="0.25">
      <c r="K283" s="156" t="s">
        <v>1538</v>
      </c>
      <c r="L283" s="156" t="s">
        <v>1225</v>
      </c>
    </row>
    <row r="284" spans="11:12" x14ac:dyDescent="0.25">
      <c r="K284" s="156" t="s">
        <v>1539</v>
      </c>
      <c r="L284" s="156" t="s">
        <v>1226</v>
      </c>
    </row>
    <row r="285" spans="11:12" x14ac:dyDescent="0.25">
      <c r="K285" s="156" t="s">
        <v>1540</v>
      </c>
      <c r="L285" s="156" t="s">
        <v>1227</v>
      </c>
    </row>
    <row r="286" spans="11:12" x14ac:dyDescent="0.25">
      <c r="K286" s="156" t="s">
        <v>1541</v>
      </c>
      <c r="L286" s="156" t="s">
        <v>1228</v>
      </c>
    </row>
    <row r="287" spans="11:12" x14ac:dyDescent="0.25">
      <c r="K287" s="156" t="s">
        <v>1542</v>
      </c>
      <c r="L287" s="156" t="s">
        <v>1229</v>
      </c>
    </row>
    <row r="288" spans="11:12" x14ac:dyDescent="0.25">
      <c r="K288" s="156" t="s">
        <v>1543</v>
      </c>
      <c r="L288" s="156" t="s">
        <v>1230</v>
      </c>
    </row>
    <row r="289" spans="11:12" x14ac:dyDescent="0.25">
      <c r="K289" s="156" t="s">
        <v>1544</v>
      </c>
      <c r="L289" s="156" t="s">
        <v>1231</v>
      </c>
    </row>
    <row r="290" spans="11:12" x14ac:dyDescent="0.25">
      <c r="K290" s="156" t="s">
        <v>1545</v>
      </c>
      <c r="L290" s="156" t="s">
        <v>1232</v>
      </c>
    </row>
    <row r="291" spans="11:12" x14ac:dyDescent="0.25">
      <c r="K291" s="156" t="s">
        <v>1546</v>
      </c>
      <c r="L291" s="156" t="s">
        <v>1233</v>
      </c>
    </row>
    <row r="292" spans="11:12" x14ac:dyDescent="0.25">
      <c r="K292" s="156" t="s">
        <v>1547</v>
      </c>
      <c r="L292" s="156" t="s">
        <v>1234</v>
      </c>
    </row>
    <row r="293" spans="11:12" x14ac:dyDescent="0.25">
      <c r="K293" s="156" t="s">
        <v>1548</v>
      </c>
      <c r="L293" s="156" t="s">
        <v>1235</v>
      </c>
    </row>
    <row r="294" spans="11:12" x14ac:dyDescent="0.25">
      <c r="K294" s="156" t="s">
        <v>1549</v>
      </c>
      <c r="L294" s="156" t="s">
        <v>1236</v>
      </c>
    </row>
    <row r="295" spans="11:12" x14ac:dyDescent="0.25">
      <c r="K295" s="156" t="s">
        <v>1550</v>
      </c>
      <c r="L295" s="156" t="s">
        <v>1237</v>
      </c>
    </row>
    <row r="296" spans="11:12" x14ac:dyDescent="0.25">
      <c r="K296" s="156" t="s">
        <v>1551</v>
      </c>
      <c r="L296" s="156" t="s">
        <v>1238</v>
      </c>
    </row>
    <row r="297" spans="11:12" x14ac:dyDescent="0.25">
      <c r="K297" s="156" t="s">
        <v>1552</v>
      </c>
      <c r="L297" s="156" t="s">
        <v>1239</v>
      </c>
    </row>
    <row r="298" spans="11:12" x14ac:dyDescent="0.25">
      <c r="K298" s="156" t="s">
        <v>1553</v>
      </c>
      <c r="L298" s="156" t="s">
        <v>1240</v>
      </c>
    </row>
    <row r="299" spans="11:12" x14ac:dyDescent="0.25">
      <c r="K299" s="156" t="s">
        <v>1554</v>
      </c>
      <c r="L299" s="156" t="s">
        <v>1241</v>
      </c>
    </row>
    <row r="300" spans="11:12" x14ac:dyDescent="0.25">
      <c r="K300" s="156" t="s">
        <v>1555</v>
      </c>
      <c r="L300" s="156" t="s">
        <v>1242</v>
      </c>
    </row>
    <row r="301" spans="11:12" x14ac:dyDescent="0.25">
      <c r="K301" s="156" t="s">
        <v>1556</v>
      </c>
      <c r="L301" s="156" t="s">
        <v>1243</v>
      </c>
    </row>
    <row r="302" spans="11:12" x14ac:dyDescent="0.25">
      <c r="K302" s="156" t="s">
        <v>1557</v>
      </c>
      <c r="L302" s="156" t="s">
        <v>1244</v>
      </c>
    </row>
    <row r="303" spans="11:12" x14ac:dyDescent="0.25">
      <c r="K303" s="156" t="s">
        <v>1558</v>
      </c>
      <c r="L303" s="156" t="s">
        <v>1245</v>
      </c>
    </row>
    <row r="304" spans="11:12" x14ac:dyDescent="0.25">
      <c r="K304" s="156" t="s">
        <v>1559</v>
      </c>
      <c r="L304" s="156" t="s">
        <v>1246</v>
      </c>
    </row>
    <row r="305" spans="11:12" x14ac:dyDescent="0.25">
      <c r="K305" s="156" t="s">
        <v>1560</v>
      </c>
      <c r="L305" s="156" t="s">
        <v>1247</v>
      </c>
    </row>
    <row r="306" spans="11:12" x14ac:dyDescent="0.25">
      <c r="K306" s="156" t="s">
        <v>1561</v>
      </c>
      <c r="L306" s="156" t="s">
        <v>1248</v>
      </c>
    </row>
    <row r="307" spans="11:12" x14ac:dyDescent="0.25">
      <c r="K307" s="156" t="s">
        <v>1562</v>
      </c>
      <c r="L307" s="156" t="s">
        <v>1249</v>
      </c>
    </row>
    <row r="308" spans="11:12" x14ac:dyDescent="0.25">
      <c r="K308" s="156" t="s">
        <v>1563</v>
      </c>
      <c r="L308" s="156" t="s">
        <v>1250</v>
      </c>
    </row>
    <row r="309" spans="11:12" x14ac:dyDescent="0.25">
      <c r="K309" s="156" t="s">
        <v>1564</v>
      </c>
      <c r="L309" s="156" t="s">
        <v>1251</v>
      </c>
    </row>
    <row r="310" spans="11:12" x14ac:dyDescent="0.25">
      <c r="K310" s="156" t="s">
        <v>1565</v>
      </c>
      <c r="L310" s="156" t="s">
        <v>1252</v>
      </c>
    </row>
    <row r="311" spans="11:12" x14ac:dyDescent="0.25">
      <c r="K311" s="156" t="s">
        <v>1566</v>
      </c>
      <c r="L311" s="156" t="s">
        <v>1253</v>
      </c>
    </row>
    <row r="312" spans="11:12" x14ac:dyDescent="0.25">
      <c r="K312" s="156" t="s">
        <v>1567</v>
      </c>
      <c r="L312" s="156" t="s">
        <v>1254</v>
      </c>
    </row>
    <row r="313" spans="11:12" x14ac:dyDescent="0.25">
      <c r="K313" s="156" t="s">
        <v>1568</v>
      </c>
      <c r="L313" s="156" t="s">
        <v>1255</v>
      </c>
    </row>
    <row r="314" spans="11:12" x14ac:dyDescent="0.25">
      <c r="K314" s="156" t="s">
        <v>1569</v>
      </c>
      <c r="L314" s="156" t="s">
        <v>1256</v>
      </c>
    </row>
    <row r="315" spans="11:12" x14ac:dyDescent="0.25">
      <c r="K315" s="156" t="s">
        <v>1570</v>
      </c>
      <c r="L315" s="156" t="s">
        <v>1257</v>
      </c>
    </row>
    <row r="316" spans="11:12" x14ac:dyDescent="0.25">
      <c r="K316" s="156" t="s">
        <v>1571</v>
      </c>
      <c r="L316" s="156" t="s">
        <v>1258</v>
      </c>
    </row>
    <row r="317" spans="11:12" x14ac:dyDescent="0.25">
      <c r="K317" s="156" t="s">
        <v>1572</v>
      </c>
      <c r="L317" s="156" t="s">
        <v>1259</v>
      </c>
    </row>
    <row r="318" spans="11:12" x14ac:dyDescent="0.25">
      <c r="K318" s="156" t="s">
        <v>1573</v>
      </c>
      <c r="L318" s="156" t="s">
        <v>1260</v>
      </c>
    </row>
    <row r="319" spans="11:12" x14ac:dyDescent="0.25">
      <c r="K319" s="156" t="s">
        <v>1574</v>
      </c>
      <c r="L319" s="156" t="s">
        <v>1261</v>
      </c>
    </row>
    <row r="320" spans="11:12" x14ac:dyDescent="0.25">
      <c r="K320" s="156" t="s">
        <v>1575</v>
      </c>
      <c r="L320" s="156" t="s">
        <v>1262</v>
      </c>
    </row>
    <row r="321" spans="11:12" x14ac:dyDescent="0.25">
      <c r="K321" s="157" t="s">
        <v>1710</v>
      </c>
      <c r="L321" s="156" t="s">
        <v>1711</v>
      </c>
    </row>
    <row r="322" spans="11:12" x14ac:dyDescent="0.25">
      <c r="K322" s="157" t="s">
        <v>1712</v>
      </c>
      <c r="L322" s="156" t="s">
        <v>1713</v>
      </c>
    </row>
    <row r="323" spans="11:12" x14ac:dyDescent="0.25">
      <c r="K323" s="157" t="s">
        <v>1682</v>
      </c>
      <c r="L323" s="156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2023-04-15T00:50:17Z</dcterms:modified>
</cp:coreProperties>
</file>